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rpietrzyk\Desktop\"/>
    </mc:Choice>
  </mc:AlternateContent>
  <xr:revisionPtr revIDLastSave="0" documentId="13_ncr:1_{65DE4638-B56E-4992-80E2-39BCA7DC9E86}" xr6:coauthVersionLast="47" xr6:coauthVersionMax="47" xr10:uidLastSave="{00000000-0000-0000-0000-000000000000}"/>
  <bookViews>
    <workbookView xWindow="-108" yWindow="-108" windowWidth="23256" windowHeight="12456" firstSheet="1" activeTab="1" xr2:uid="{433FA45B-40A4-4D7B-BA65-AEE8F3518DE3}"/>
  </bookViews>
  <sheets>
    <sheet name="Podsumowanie wyników" sheetId="1" state="hidden" r:id="rId1"/>
    <sheet name="Segments" sheetId="4" r:id="rId2"/>
    <sheet name="tables GROUP" sheetId="2" r:id="rId3"/>
    <sheet name="operational efficiency ratios" sheetId="3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15" i="4" l="1"/>
  <c r="O215" i="4"/>
  <c r="P124" i="4"/>
  <c r="O124" i="4"/>
  <c r="Q109" i="2" l="1"/>
  <c r="Q5" i="3" l="1"/>
  <c r="Q6" i="3" a="1"/>
  <c r="Q6" i="3" s="1"/>
  <c r="O219" i="4"/>
  <c r="O218" i="4"/>
  <c r="O217" i="4"/>
  <c r="O182" i="4"/>
  <c r="O183" i="4" l="1"/>
  <c r="P183" i="4" l="1"/>
  <c r="O184" i="4" l="1"/>
  <c r="O235" i="4" l="1"/>
  <c r="O234" i="4"/>
  <c r="O233" i="4"/>
  <c r="O232" i="4"/>
  <c r="O231" i="4"/>
  <c r="O216" i="4"/>
  <c r="O214" i="4"/>
  <c r="O213" i="4"/>
  <c r="O212" i="4"/>
  <c r="O211" i="4"/>
  <c r="O210" i="4"/>
  <c r="O209" i="4"/>
  <c r="O208" i="4"/>
  <c r="O207" i="4"/>
  <c r="O206" i="4"/>
  <c r="O205" i="4"/>
  <c r="O204" i="4"/>
  <c r="O203" i="4"/>
  <c r="O202" i="4"/>
  <c r="O201" i="4"/>
  <c r="O200" i="4"/>
  <c r="O199" i="4"/>
  <c r="O198" i="4"/>
  <c r="O197" i="4"/>
  <c r="S212" i="4"/>
  <c r="S211" i="4"/>
  <c r="S203" i="4"/>
  <c r="O181" i="4"/>
  <c r="O180" i="4"/>
  <c r="O179" i="4"/>
  <c r="O178" i="4"/>
  <c r="O177" i="4"/>
  <c r="O176" i="4"/>
  <c r="O175" i="4"/>
  <c r="O174" i="4"/>
  <c r="O173" i="4"/>
  <c r="O172" i="4"/>
  <c r="O171" i="4"/>
  <c r="O170" i="4"/>
  <c r="O169" i="4"/>
  <c r="O168" i="4"/>
  <c r="O167" i="4"/>
  <c r="O166" i="4"/>
  <c r="O165" i="4"/>
  <c r="O164" i="4"/>
  <c r="O163" i="4"/>
  <c r="O158" i="4"/>
  <c r="O157" i="4"/>
  <c r="O156" i="4"/>
  <c r="O155" i="4"/>
  <c r="O154" i="4"/>
  <c r="O150" i="4"/>
  <c r="O149" i="4"/>
  <c r="O148" i="4"/>
  <c r="O147" i="4"/>
  <c r="O146" i="4"/>
  <c r="O144" i="4"/>
  <c r="O143" i="4"/>
  <c r="O125" i="4"/>
  <c r="O123" i="4"/>
  <c r="O111" i="4"/>
  <c r="O110" i="4"/>
  <c r="O109" i="4"/>
  <c r="O108" i="4"/>
  <c r="O107" i="4"/>
  <c r="O106" i="4"/>
  <c r="O105" i="4"/>
  <c r="O104" i="4"/>
  <c r="O103" i="4"/>
  <c r="O102" i="4"/>
  <c r="O101" i="4"/>
  <c r="O100" i="4"/>
  <c r="O99" i="4"/>
  <c r="O98" i="4"/>
  <c r="O97" i="4"/>
  <c r="S185" i="4"/>
  <c r="S195" i="4"/>
  <c r="S196" i="4"/>
  <c r="S197" i="4"/>
  <c r="S205" i="4"/>
  <c r="S213" i="4"/>
  <c r="S217" i="4"/>
  <c r="S220" i="4"/>
  <c r="S230" i="4"/>
  <c r="S233" i="4"/>
  <c r="S234" i="4"/>
  <c r="S235" i="4"/>
  <c r="S237" i="4"/>
  <c r="S18" i="4"/>
  <c r="S26" i="4"/>
  <c r="S50" i="4"/>
  <c r="S67" i="4"/>
  <c r="S73" i="4"/>
  <c r="S90" i="4"/>
  <c r="S96" i="4"/>
  <c r="S108" i="4"/>
  <c r="S113" i="4"/>
  <c r="S122" i="4"/>
  <c r="S126" i="4"/>
  <c r="S128" i="4"/>
  <c r="S129" i="4"/>
  <c r="S130" i="4"/>
  <c r="S131" i="4"/>
  <c r="S132" i="4"/>
  <c r="S133" i="4"/>
  <c r="S134" i="4"/>
  <c r="S135" i="4"/>
  <c r="S136" i="4"/>
  <c r="S137" i="4"/>
  <c r="S138" i="4"/>
  <c r="S139" i="4"/>
  <c r="S140" i="4"/>
  <c r="S141" i="4"/>
  <c r="S142" i="4"/>
  <c r="S143" i="4"/>
  <c r="S145" i="4"/>
  <c r="S146" i="4"/>
  <c r="S152" i="4"/>
  <c r="S153" i="4"/>
  <c r="S154" i="4"/>
  <c r="S159" i="4"/>
  <c r="S161" i="4"/>
  <c r="S162" i="4"/>
  <c r="S168" i="4"/>
  <c r="S169" i="4"/>
  <c r="S182" i="4"/>
  <c r="S184" i="4"/>
  <c r="O16" i="4"/>
  <c r="O15" i="4"/>
  <c r="O14" i="4"/>
  <c r="O13" i="4"/>
  <c r="O12" i="4"/>
  <c r="O11" i="4"/>
  <c r="O10" i="4"/>
  <c r="O9" i="4"/>
  <c r="O8" i="4"/>
  <c r="O7" i="4"/>
  <c r="O6" i="4"/>
  <c r="O5" i="4"/>
  <c r="O4" i="4"/>
  <c r="O3" i="4"/>
  <c r="O2" i="4"/>
  <c r="S110" i="4" l="1"/>
  <c r="S103" i="4"/>
  <c r="S179" i="4"/>
  <c r="S5" i="4"/>
  <c r="S13" i="4"/>
  <c r="S104" i="4"/>
  <c r="S123" i="4"/>
  <c r="S149" i="4"/>
  <c r="S164" i="4"/>
  <c r="S172" i="4"/>
  <c r="S180" i="4"/>
  <c r="S200" i="4"/>
  <c r="S208" i="4"/>
  <c r="S216" i="4"/>
  <c r="S3" i="4"/>
  <c r="S102" i="4"/>
  <c r="S170" i="4"/>
  <c r="S111" i="4"/>
  <c r="S215" i="4"/>
  <c r="S6" i="4"/>
  <c r="S14" i="4"/>
  <c r="S97" i="4"/>
  <c r="S105" i="4"/>
  <c r="S124" i="4"/>
  <c r="S150" i="4"/>
  <c r="S165" i="4"/>
  <c r="S173" i="4"/>
  <c r="S181" i="4"/>
  <c r="S201" i="4"/>
  <c r="S209" i="4"/>
  <c r="S231" i="4"/>
  <c r="S206" i="4"/>
  <c r="S163" i="4"/>
  <c r="S7" i="4"/>
  <c r="S15" i="4"/>
  <c r="S98" i="4"/>
  <c r="S106" i="4"/>
  <c r="S166" i="4"/>
  <c r="S174" i="4"/>
  <c r="S202" i="4"/>
  <c r="S210" i="4"/>
  <c r="S232" i="4"/>
  <c r="S147" i="4"/>
  <c r="S198" i="4"/>
  <c r="S12" i="4"/>
  <c r="S171" i="4"/>
  <c r="S8" i="4"/>
  <c r="S16" i="4"/>
  <c r="S99" i="4"/>
  <c r="S107" i="4"/>
  <c r="S155" i="4"/>
  <c r="S167" i="4"/>
  <c r="S175" i="4"/>
  <c r="S158" i="4"/>
  <c r="S214" i="4"/>
  <c r="S148" i="4"/>
  <c r="S207" i="4"/>
  <c r="S9" i="4"/>
  <c r="S100" i="4"/>
  <c r="S144" i="4"/>
  <c r="S156" i="4"/>
  <c r="S176" i="4"/>
  <c r="S204" i="4"/>
  <c r="S11" i="4"/>
  <c r="S178" i="4"/>
  <c r="S4" i="4"/>
  <c r="S199" i="4"/>
  <c r="S2" i="4"/>
  <c r="S10" i="4"/>
  <c r="S101" i="4"/>
  <c r="S109" i="4"/>
  <c r="S157" i="4"/>
  <c r="S177" i="4"/>
  <c r="S125" i="4"/>
  <c r="Q55" i="2"/>
  <c r="Q54" i="2"/>
  <c r="P55" i="2"/>
  <c r="P54" i="2"/>
  <c r="Q88" i="2"/>
  <c r="S127" i="4" l="1"/>
  <c r="Q29" i="2" l="1"/>
  <c r="Q108" i="2" l="1"/>
  <c r="Q107" i="2"/>
  <c r="P107" i="2"/>
  <c r="P106" i="2"/>
  <c r="R6" i="3"/>
  <c r="R5" i="3"/>
  <c r="R4" i="3"/>
  <c r="R3" i="3"/>
  <c r="O25" i="2" l="1"/>
  <c r="P217" i="4" l="1"/>
  <c r="P182" i="4"/>
  <c r="P233" i="4" l="1"/>
  <c r="P236" i="4"/>
  <c r="P235" i="4"/>
  <c r="P234" i="4"/>
  <c r="P232" i="4"/>
  <c r="P231" i="4"/>
  <c r="P219" i="4"/>
  <c r="P218" i="4"/>
  <c r="P184" i="4"/>
  <c r="P216" i="4" l="1"/>
  <c r="P214" i="4"/>
  <c r="P213" i="4"/>
  <c r="P212" i="4"/>
  <c r="P211" i="4"/>
  <c r="P210" i="4"/>
  <c r="P209" i="4"/>
  <c r="P208" i="4"/>
  <c r="P207" i="4"/>
  <c r="P206" i="4"/>
  <c r="P205" i="4"/>
  <c r="P204" i="4"/>
  <c r="P203" i="4"/>
  <c r="P202" i="4"/>
  <c r="P201" i="4"/>
  <c r="P200" i="4"/>
  <c r="P199" i="4"/>
  <c r="P198" i="4"/>
  <c r="P197" i="4"/>
  <c r="P181" i="4" l="1"/>
  <c r="P180" i="4"/>
  <c r="P179" i="4"/>
  <c r="P178" i="4"/>
  <c r="P177" i="4"/>
  <c r="P176" i="4"/>
  <c r="P175" i="4"/>
  <c r="P174" i="4"/>
  <c r="P173" i="4"/>
  <c r="P172" i="4"/>
  <c r="P171" i="4"/>
  <c r="P170" i="4"/>
  <c r="P169" i="4"/>
  <c r="P168" i="4"/>
  <c r="P167" i="4"/>
  <c r="P166" i="4"/>
  <c r="P165" i="4"/>
  <c r="P164" i="4"/>
  <c r="P163" i="4"/>
  <c r="P156" i="4"/>
  <c r="P158" i="4"/>
  <c r="P157" i="4"/>
  <c r="P155" i="4"/>
  <c r="P154" i="4"/>
  <c r="P148" i="4"/>
  <c r="P146" i="4"/>
  <c r="P150" i="4"/>
  <c r="P149" i="4"/>
  <c r="P147" i="4"/>
  <c r="P144" i="4"/>
  <c r="P143" i="4"/>
  <c r="P125" i="4"/>
  <c r="P123" i="4"/>
  <c r="P111" i="4"/>
  <c r="P110" i="4"/>
  <c r="P109" i="4"/>
  <c r="P108" i="4"/>
  <c r="P107" i="4"/>
  <c r="P106" i="4"/>
  <c r="P105" i="4"/>
  <c r="P104" i="4"/>
  <c r="P103" i="4"/>
  <c r="P102" i="4"/>
  <c r="P101" i="4"/>
  <c r="P100" i="4"/>
  <c r="P99" i="4"/>
  <c r="P98" i="4"/>
  <c r="P97" i="4"/>
  <c r="P88" i="4"/>
  <c r="P87" i="4"/>
  <c r="P86" i="4"/>
  <c r="P85" i="4"/>
  <c r="P84" i="4"/>
  <c r="P83" i="4"/>
  <c r="P82" i="4"/>
  <c r="P81" i="4"/>
  <c r="P80" i="4"/>
  <c r="P79" i="4"/>
  <c r="P78" i="4"/>
  <c r="P77" i="4"/>
  <c r="P76" i="4"/>
  <c r="P75" i="4"/>
  <c r="P74" i="4"/>
  <c r="P65" i="4"/>
  <c r="P64" i="4"/>
  <c r="P63" i="4"/>
  <c r="P62" i="4"/>
  <c r="P61" i="4"/>
  <c r="P60" i="4"/>
  <c r="P59" i="4"/>
  <c r="P58" i="4"/>
  <c r="P57" i="4"/>
  <c r="O57" i="4"/>
  <c r="P56" i="4"/>
  <c r="P55" i="4"/>
  <c r="P54" i="4"/>
  <c r="P53" i="4"/>
  <c r="P51" i="4"/>
  <c r="P52" i="4"/>
  <c r="P41" i="4"/>
  <c r="P40" i="4"/>
  <c r="P39" i="4"/>
  <c r="P38" i="4"/>
  <c r="P37" i="4"/>
  <c r="P36" i="4"/>
  <c r="P35" i="4"/>
  <c r="P34" i="4"/>
  <c r="P33" i="4"/>
  <c r="P32" i="4"/>
  <c r="P31" i="4"/>
  <c r="P30" i="4"/>
  <c r="P29" i="4"/>
  <c r="P28" i="4"/>
  <c r="P27" i="4"/>
  <c r="P16" i="4"/>
  <c r="P15" i="4"/>
  <c r="P14" i="4"/>
  <c r="P13" i="4"/>
  <c r="P12" i="4"/>
  <c r="P11" i="4"/>
  <c r="P10" i="4"/>
  <c r="P9" i="4"/>
  <c r="P8" i="4"/>
  <c r="P7" i="4"/>
  <c r="P6" i="4"/>
  <c r="P5" i="4"/>
  <c r="P4" i="4"/>
  <c r="P3" i="4"/>
  <c r="P2" i="4"/>
  <c r="S57" i="4" l="1"/>
  <c r="P17" i="4"/>
  <c r="Q105" i="2"/>
  <c r="Q79" i="2"/>
  <c r="Q61" i="2"/>
  <c r="P162" i="4"/>
  <c r="P112" i="4"/>
  <c r="P89" i="4"/>
  <c r="P42" i="4"/>
  <c r="O18" i="2"/>
  <c r="P66" i="4" l="1"/>
  <c r="P28" i="2"/>
  <c r="N217" i="4" l="1"/>
  <c r="N182" i="4"/>
  <c r="S219" i="4"/>
  <c r="S218" i="4"/>
  <c r="N219" i="4"/>
  <c r="N218" i="4"/>
  <c r="S183" i="4"/>
  <c r="N184" i="4"/>
  <c r="N183" i="4"/>
  <c r="Q4" i="3"/>
  <c r="Q3" i="3"/>
  <c r="P4" i="3"/>
  <c r="P3" i="3"/>
  <c r="O111" i="2"/>
  <c r="O110" i="2"/>
  <c r="O107" i="2"/>
  <c r="O106" i="2"/>
  <c r="O93" i="2"/>
  <c r="O92" i="2"/>
  <c r="O91" i="2"/>
  <c r="O90" i="2"/>
  <c r="O89" i="2"/>
  <c r="O86" i="2"/>
  <c r="O85" i="2"/>
  <c r="O84" i="2"/>
  <c r="O83" i="2"/>
  <c r="O82" i="2"/>
  <c r="O81" i="2"/>
  <c r="O80" i="2"/>
  <c r="O64" i="2"/>
  <c r="O76" i="2"/>
  <c r="O75" i="2"/>
  <c r="O74" i="2"/>
  <c r="O73" i="2"/>
  <c r="O71" i="2"/>
  <c r="O70" i="2"/>
  <c r="O69" i="2"/>
  <c r="O68" i="2"/>
  <c r="O72" i="2" l="1"/>
  <c r="O66" i="2" l="1"/>
  <c r="O67" i="2"/>
  <c r="O65" i="2"/>
  <c r="O63" i="2"/>
  <c r="O62" i="2"/>
  <c r="O57" i="2"/>
  <c r="O56" i="2"/>
  <c r="O50" i="2"/>
  <c r="O49" i="2"/>
  <c r="O48" i="2"/>
  <c r="O47" i="2"/>
  <c r="O46" i="2"/>
  <c r="O45" i="2"/>
  <c r="O44" i="2"/>
  <c r="O43" i="2"/>
  <c r="O42" i="2"/>
  <c r="O41" i="2"/>
  <c r="O40" i="2"/>
  <c r="O39" i="2"/>
  <c r="O38" i="2"/>
  <c r="O37" i="2"/>
  <c r="P29" i="2"/>
  <c r="O28" i="2"/>
  <c r="O29" i="2" l="1"/>
  <c r="P26" i="2"/>
  <c r="O26" i="2"/>
  <c r="O23" i="2" l="1"/>
  <c r="O22" i="2"/>
  <c r="O21" i="2"/>
  <c r="O20" i="2"/>
  <c r="O19" i="2"/>
  <c r="O17" i="2"/>
  <c r="O14" i="2"/>
  <c r="O13" i="2"/>
  <c r="O12" i="2"/>
  <c r="O11" i="2"/>
  <c r="O10" i="2"/>
  <c r="O9" i="2"/>
  <c r="O8" i="2"/>
  <c r="O7" i="2"/>
  <c r="O6" i="2"/>
  <c r="O5" i="2"/>
  <c r="O4" i="2"/>
  <c r="O3" i="2"/>
  <c r="N215" i="4"/>
  <c r="N213" i="4"/>
  <c r="N212" i="4"/>
  <c r="N216" i="4"/>
  <c r="N214" i="4"/>
  <c r="N211" i="4"/>
  <c r="N210" i="4"/>
  <c r="N209" i="4"/>
  <c r="N208" i="4"/>
  <c r="N207" i="4"/>
  <c r="N206" i="4"/>
  <c r="N205" i="4"/>
  <c r="N204" i="4"/>
  <c r="N203" i="4"/>
  <c r="N202" i="4"/>
  <c r="N201" i="4"/>
  <c r="N200" i="4"/>
  <c r="N199" i="4"/>
  <c r="N198" i="4"/>
  <c r="N197" i="4"/>
  <c r="N181" i="4"/>
  <c r="N180" i="4"/>
  <c r="N179" i="4"/>
  <c r="N178" i="4"/>
  <c r="N177" i="4"/>
  <c r="N176" i="4"/>
  <c r="N175" i="4"/>
  <c r="N174" i="4"/>
  <c r="N173" i="4"/>
  <c r="N172" i="4"/>
  <c r="N171" i="4"/>
  <c r="N170" i="4"/>
  <c r="N166" i="4"/>
  <c r="N167" i="4"/>
  <c r="N168" i="4"/>
  <c r="N169" i="4"/>
  <c r="N165" i="4"/>
  <c r="N164" i="4"/>
  <c r="N163" i="4"/>
  <c r="O236" i="4"/>
  <c r="N236" i="4"/>
  <c r="N235" i="4"/>
  <c r="N234" i="4"/>
  <c r="N232" i="4"/>
  <c r="N231" i="4"/>
  <c r="N158" i="4"/>
  <c r="N157" i="4"/>
  <c r="N155" i="4"/>
  <c r="N154" i="4"/>
  <c r="N144" i="4"/>
  <c r="N145" i="4"/>
  <c r="N147" i="4"/>
  <c r="N149" i="4"/>
  <c r="N150" i="4"/>
  <c r="N143" i="4"/>
  <c r="N125" i="4"/>
  <c r="N124" i="4"/>
  <c r="N123" i="4"/>
  <c r="N111" i="4"/>
  <c r="N110" i="4"/>
  <c r="N109" i="4"/>
  <c r="N108" i="4"/>
  <c r="N107" i="4"/>
  <c r="N106" i="4"/>
  <c r="N105" i="4"/>
  <c r="N104" i="4"/>
  <c r="N103" i="4"/>
  <c r="N102" i="4"/>
  <c r="N101" i="4"/>
  <c r="N100" i="4"/>
  <c r="N99" i="4"/>
  <c r="N98" i="4"/>
  <c r="N97" i="4"/>
  <c r="O88" i="4"/>
  <c r="N88" i="4"/>
  <c r="O87" i="4"/>
  <c r="N87" i="4"/>
  <c r="O86" i="4"/>
  <c r="N86" i="4"/>
  <c r="O85" i="4"/>
  <c r="N85" i="4"/>
  <c r="O84" i="4"/>
  <c r="N84" i="4"/>
  <c r="O83" i="4"/>
  <c r="N83" i="4"/>
  <c r="O82" i="4"/>
  <c r="N82" i="4"/>
  <c r="O81" i="4"/>
  <c r="N81" i="4"/>
  <c r="O80" i="4"/>
  <c r="N80" i="4"/>
  <c r="O79" i="4"/>
  <c r="N79" i="4"/>
  <c r="O78" i="4"/>
  <c r="N78" i="4"/>
  <c r="O77" i="4"/>
  <c r="N77" i="4"/>
  <c r="O76" i="4"/>
  <c r="N76" i="4"/>
  <c r="O75" i="4"/>
  <c r="N75" i="4"/>
  <c r="O74" i="4"/>
  <c r="N74" i="4"/>
  <c r="O65" i="4"/>
  <c r="N65" i="4"/>
  <c r="O64" i="4"/>
  <c r="N64" i="4"/>
  <c r="O63" i="4"/>
  <c r="N63" i="4"/>
  <c r="O62" i="4"/>
  <c r="N62" i="4"/>
  <c r="O61" i="4"/>
  <c r="O60" i="4"/>
  <c r="O59" i="4"/>
  <c r="O58" i="4"/>
  <c r="N61" i="4"/>
  <c r="N60" i="4"/>
  <c r="N59" i="4"/>
  <c r="N58" i="4"/>
  <c r="N57" i="4"/>
  <c r="O56" i="4"/>
  <c r="N56" i="4"/>
  <c r="O55" i="4"/>
  <c r="O54" i="4"/>
  <c r="O53" i="4"/>
  <c r="N55" i="4"/>
  <c r="N53" i="4"/>
  <c r="N54" i="4"/>
  <c r="O52" i="4"/>
  <c r="N52" i="4"/>
  <c r="O51" i="4"/>
  <c r="N51" i="4"/>
  <c r="O41" i="4"/>
  <c r="N41" i="4"/>
  <c r="O40" i="4"/>
  <c r="N40" i="4"/>
  <c r="O39" i="4"/>
  <c r="N39" i="4"/>
  <c r="O38" i="4"/>
  <c r="N38" i="4"/>
  <c r="O37" i="4"/>
  <c r="N37" i="4"/>
  <c r="O36" i="4"/>
  <c r="N36" i="4"/>
  <c r="O35" i="4"/>
  <c r="N35" i="4"/>
  <c r="O34" i="4"/>
  <c r="N34" i="4"/>
  <c r="O33" i="4"/>
  <c r="N33" i="4"/>
  <c r="O32" i="4"/>
  <c r="N32" i="4"/>
  <c r="O31" i="4"/>
  <c r="N31" i="4"/>
  <c r="O30" i="4"/>
  <c r="N30" i="4"/>
  <c r="O29" i="4"/>
  <c r="N29" i="4"/>
  <c r="O28" i="4"/>
  <c r="N28" i="4"/>
  <c r="O27" i="4"/>
  <c r="N27" i="4"/>
  <c r="N16" i="4"/>
  <c r="N15" i="4"/>
  <c r="N14" i="4"/>
  <c r="N13" i="4"/>
  <c r="N12" i="4"/>
  <c r="N11" i="4"/>
  <c r="N10" i="4"/>
  <c r="N9" i="4"/>
  <c r="N8" i="4"/>
  <c r="N7" i="4"/>
  <c r="N6" i="4"/>
  <c r="N5" i="4"/>
  <c r="S82" i="4" l="1"/>
  <c r="S29" i="4"/>
  <c r="S54" i="4"/>
  <c r="S63" i="4"/>
  <c r="S75" i="4"/>
  <c r="S79" i="4"/>
  <c r="S83" i="4"/>
  <c r="S87" i="4"/>
  <c r="S78" i="4"/>
  <c r="S41" i="4"/>
  <c r="S30" i="4"/>
  <c r="S55" i="4"/>
  <c r="S59" i="4"/>
  <c r="S76" i="4"/>
  <c r="S80" i="4"/>
  <c r="S84" i="4"/>
  <c r="S88" i="4"/>
  <c r="S33" i="4"/>
  <c r="S51" i="4"/>
  <c r="S64" i="4"/>
  <c r="S27" i="4"/>
  <c r="S31" i="4"/>
  <c r="S35" i="4"/>
  <c r="S39" i="4"/>
  <c r="S52" i="4"/>
  <c r="S56" i="4"/>
  <c r="S60" i="4"/>
  <c r="S74" i="4"/>
  <c r="S37" i="4"/>
  <c r="S38" i="4"/>
  <c r="S58" i="4"/>
  <c r="S61" i="4"/>
  <c r="S65" i="4"/>
  <c r="S77" i="4"/>
  <c r="S81" i="4"/>
  <c r="S85" i="4"/>
  <c r="S236" i="4"/>
  <c r="S62" i="4"/>
  <c r="S86" i="4"/>
  <c r="S53" i="4"/>
  <c r="S34" i="4"/>
  <c r="S28" i="4"/>
  <c r="S32" i="4"/>
  <c r="S36" i="4"/>
  <c r="S40" i="4"/>
  <c r="O24" i="2"/>
  <c r="O27" i="2"/>
  <c r="N42" i="4"/>
  <c r="O89" i="4"/>
  <c r="N66" i="4"/>
  <c r="N112" i="4"/>
  <c r="N89" i="4"/>
  <c r="O112" i="4"/>
  <c r="O66" i="4"/>
  <c r="O42" i="4"/>
  <c r="N17" i="4"/>
  <c r="O17" i="4"/>
  <c r="S66" i="4" l="1"/>
  <c r="S160" i="4"/>
  <c r="S19" i="4"/>
  <c r="S112" i="4"/>
  <c r="S89" i="4"/>
  <c r="S186" i="4"/>
  <c r="S238" i="4"/>
  <c r="S223" i="4"/>
  <c r="S115" i="4"/>
  <c r="S93" i="4"/>
  <c r="S221" i="4"/>
  <c r="S151" i="4"/>
  <c r="S92" i="4"/>
  <c r="S17" i="4"/>
  <c r="S116" i="4"/>
  <c r="S91" i="4"/>
  <c r="S42" i="4"/>
  <c r="S20" i="4"/>
  <c r="S222" i="4"/>
  <c r="S114" i="4"/>
  <c r="N4" i="4"/>
  <c r="N3" i="4"/>
  <c r="N2" i="4"/>
  <c r="P105" i="2"/>
  <c r="P79" i="2"/>
  <c r="O79" i="2"/>
  <c r="P61" i="2"/>
  <c r="O61" i="2"/>
  <c r="N12" i="1"/>
  <c r="N5" i="1"/>
  <c r="N11" i="1" s="1"/>
  <c r="M5" i="1"/>
  <c r="M11" i="1" s="1"/>
  <c r="M15" i="1" s="1"/>
  <c r="F230" i="4" l="1"/>
  <c r="E230" i="4"/>
  <c r="D230" i="4"/>
  <c r="C230" i="4"/>
  <c r="B230" i="4"/>
  <c r="F196" i="4"/>
  <c r="E196" i="4"/>
  <c r="D196" i="4"/>
  <c r="C196" i="4"/>
  <c r="B196" i="4"/>
  <c r="F162" i="4"/>
  <c r="E162" i="4"/>
  <c r="D162" i="4"/>
  <c r="C162" i="4"/>
  <c r="B162" i="4"/>
  <c r="F153" i="4"/>
  <c r="E153" i="4"/>
  <c r="D153" i="4"/>
  <c r="C153" i="4"/>
  <c r="B153" i="4"/>
  <c r="F142" i="4"/>
  <c r="E142" i="4"/>
  <c r="D142" i="4"/>
  <c r="C142" i="4"/>
  <c r="B142" i="4"/>
  <c r="F122" i="4"/>
  <c r="E122" i="4"/>
  <c r="D122" i="4"/>
  <c r="C122" i="4"/>
  <c r="B122" i="4"/>
  <c r="F73" i="4"/>
  <c r="E73" i="4"/>
  <c r="D73" i="4"/>
  <c r="C73" i="4"/>
  <c r="B73" i="4"/>
  <c r="F64" i="4"/>
  <c r="E64" i="4"/>
  <c r="D64" i="4"/>
  <c r="C64" i="4"/>
  <c r="B64" i="4"/>
  <c r="F50" i="4"/>
  <c r="E50" i="4"/>
  <c r="D50" i="4"/>
  <c r="C50" i="4"/>
  <c r="B50" i="4"/>
  <c r="F26" i="4"/>
  <c r="E26" i="4"/>
  <c r="D26" i="4"/>
  <c r="C26" i="4"/>
  <c r="B26" i="4"/>
  <c r="F1" i="4"/>
  <c r="E1" i="4"/>
  <c r="D1" i="4"/>
  <c r="C1" i="4"/>
  <c r="B1" i="4"/>
  <c r="G1" i="3"/>
  <c r="F1" i="3"/>
  <c r="E1" i="3"/>
  <c r="D1" i="3"/>
  <c r="C1" i="3"/>
  <c r="F105" i="2"/>
  <c r="E105" i="2"/>
  <c r="D105" i="2"/>
  <c r="C105" i="2"/>
  <c r="B105" i="2"/>
  <c r="F83" i="2"/>
  <c r="E83" i="2"/>
  <c r="D83" i="2"/>
  <c r="C83" i="2"/>
  <c r="B83" i="2"/>
  <c r="F61" i="2"/>
  <c r="E61" i="2"/>
  <c r="D61" i="2"/>
  <c r="C61" i="2"/>
  <c r="B61" i="2"/>
  <c r="F36" i="2"/>
  <c r="E36" i="2"/>
  <c r="D36" i="2"/>
  <c r="C36" i="2"/>
  <c r="B36" i="2"/>
  <c r="S21" i="4" l="1"/>
  <c r="Q68" i="2"/>
  <c r="Q7" i="2"/>
  <c r="Q16" i="2"/>
  <c r="Q9" i="2"/>
  <c r="P86" i="2"/>
  <c r="P10" i="2"/>
  <c r="P8" i="2"/>
  <c r="P16" i="2"/>
  <c r="Q69" i="2"/>
  <c r="P6" i="2"/>
  <c r="Q81" i="2"/>
  <c r="Q11" i="2"/>
  <c r="Q6" i="2"/>
  <c r="P69" i="2"/>
  <c r="P5" i="2"/>
  <c r="P45" i="2"/>
  <c r="P81" i="2"/>
  <c r="P11" i="2"/>
  <c r="Q45" i="2"/>
  <c r="Q8" i="2"/>
  <c r="P9" i="2"/>
  <c r="P7" i="2"/>
  <c r="Q10" i="2"/>
  <c r="P68" i="2"/>
  <c r="P85" i="2" l="1"/>
  <c r="Q76" i="2"/>
  <c r="Q91" i="2"/>
  <c r="P38" i="2"/>
  <c r="P64" i="2"/>
  <c r="Q41" i="2"/>
  <c r="Q70" i="2"/>
  <c r="Q64" i="2"/>
  <c r="P57" i="2"/>
  <c r="Q40" i="2"/>
  <c r="Q56" i="2"/>
  <c r="P93" i="2"/>
  <c r="Q82" i="2"/>
  <c r="Q23" i="2"/>
  <c r="P75" i="2"/>
  <c r="Q39" i="2"/>
  <c r="Q4" i="2"/>
  <c r="P83" i="2"/>
  <c r="Q83" i="2"/>
  <c r="Q75" i="2"/>
  <c r="P84" i="2"/>
  <c r="Q90" i="2"/>
  <c r="Q38" i="2"/>
  <c r="Q89" i="2"/>
  <c r="P91" i="2"/>
  <c r="Q93" i="2"/>
  <c r="Q43" i="2"/>
  <c r="P44" i="2"/>
  <c r="Q22" i="2"/>
  <c r="Q48" i="2"/>
  <c r="P4" i="2"/>
  <c r="P49" i="2"/>
  <c r="P40" i="2"/>
  <c r="P22" i="2"/>
  <c r="Q65" i="2"/>
  <c r="P92" i="2"/>
  <c r="Q47" i="2"/>
  <c r="P70" i="2"/>
  <c r="Q42" i="2"/>
  <c r="Q66" i="2"/>
  <c r="P73" i="2"/>
  <c r="Q46" i="2"/>
  <c r="Q74" i="2"/>
  <c r="P19" i="2"/>
  <c r="P74" i="2"/>
  <c r="Q67" i="2"/>
  <c r="Q84" i="2"/>
  <c r="P66" i="2"/>
  <c r="P90" i="2"/>
  <c r="P80" i="2"/>
  <c r="Q86" i="2"/>
  <c r="Q5" i="2"/>
  <c r="P48" i="2"/>
  <c r="P50" i="2"/>
  <c r="P23" i="2"/>
  <c r="Q37" i="2"/>
  <c r="P21" i="2"/>
  <c r="P20" i="2"/>
  <c r="P37" i="2"/>
  <c r="P42" i="2"/>
  <c r="P15" i="2"/>
  <c r="P65" i="2"/>
  <c r="Q17" i="2"/>
  <c r="Q49" i="2"/>
  <c r="P63" i="2"/>
  <c r="Q19" i="2"/>
  <c r="P56" i="2"/>
  <c r="P46" i="2"/>
  <c r="Q71" i="2"/>
  <c r="P17" i="2"/>
  <c r="Q20" i="2"/>
  <c r="Q73" i="2"/>
  <c r="Q21" i="2"/>
  <c r="P43" i="2"/>
  <c r="P71" i="2"/>
  <c r="P47" i="2"/>
  <c r="Q63" i="2"/>
  <c r="Q44" i="2"/>
  <c r="P76" i="2"/>
  <c r="Q50" i="2"/>
  <c r="Q92" i="2"/>
  <c r="Q85" i="2"/>
  <c r="Q15" i="2"/>
  <c r="P82" i="2"/>
  <c r="Q80" i="2"/>
  <c r="P41" i="2"/>
  <c r="P39" i="2"/>
  <c r="Q57" i="2"/>
  <c r="P67" i="2"/>
  <c r="P89" i="2"/>
  <c r="Q27" i="2" l="1"/>
  <c r="Q72" i="2"/>
  <c r="P27" i="2"/>
  <c r="Q24" i="2"/>
  <c r="P24" i="2"/>
  <c r="P72" i="2"/>
  <c r="Q87" i="2" l="1"/>
  <c r="O88" i="2"/>
  <c r="P87" i="2"/>
  <c r="O87" i="2"/>
  <c r="P88" i="2" l="1"/>
  <c r="Q106" i="2" l="1"/>
  <c r="Q26" i="2" l="1"/>
  <c r="Q12" i="2" l="1"/>
  <c r="Q13" i="2"/>
  <c r="P12" i="2"/>
  <c r="P13" i="2"/>
  <c r="P3" i="2"/>
  <c r="P62" i="2"/>
  <c r="Q62" i="2"/>
  <c r="Q18" i="2"/>
  <c r="P18" i="2"/>
  <c r="Q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Czechowicz Hanna (Grupa PZU)</author>
  </authors>
  <commentList>
    <comment ref="G70" authorId="0" shapeId="0" xr:uid="{E42FD760-D868-48BB-A8A2-AC93FF594AC0}">
      <text>
        <r>
          <rPr>
            <b/>
            <sz val="9"/>
            <color indexed="81"/>
            <rFont val="Tahoma"/>
            <family val="2"/>
            <charset val="238"/>
          </rPr>
          <t>Czechowicz Hanna (Grupa PZU):</t>
        </r>
        <r>
          <rPr>
            <sz val="9"/>
            <color indexed="81"/>
            <rFont val="Tahoma"/>
            <family val="2"/>
            <charset val="238"/>
          </rPr>
          <t xml:space="preserve">
bez wył efektu konwersji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<sst xmlns="http://schemas.openxmlformats.org/spreadsheetml/2006/main" count="520" uniqueCount="239">
  <si>
    <t>Odszkodowania i świadczenia ubezpieczeniowe netto</t>
  </si>
  <si>
    <t>Koszty akwizycji</t>
  </si>
  <si>
    <t>Koszty administracyjne</t>
  </si>
  <si>
    <t>Zysk z działalności operacyjnej</t>
  </si>
  <si>
    <t>Aktywa ogółem</t>
  </si>
  <si>
    <t>Kapitały własne przypadające udzialowcom jednostki dominującej</t>
  </si>
  <si>
    <t>1 stycznia - 31 grudnia 2018</t>
  </si>
  <si>
    <t>1 stycznia - 31 grudnia 2019</t>
  </si>
  <si>
    <t>1 stycznia - 31 grudnia 2020</t>
  </si>
  <si>
    <t>1 stycznia - 31 grudnia 2021</t>
  </si>
  <si>
    <t>1 stycznia - 31 grudnia 2022</t>
  </si>
  <si>
    <t>GRUPA PZU Z WYŁĄCZENIEM ALIOR BANK I PEKAO</t>
  </si>
  <si>
    <t>Składki ubezpieczeniowe przypisane brutto</t>
  </si>
  <si>
    <t>Wynik netto z działalności inwestycyjnej łącznie z kosztami odsetkowymi</t>
  </si>
  <si>
    <t>Zysk netto przypisany właścicielom jednostki dominującej</t>
  </si>
  <si>
    <t>BANKI: ALIOR I PEKAO</t>
  </si>
  <si>
    <t>Odpis wartości firmy i WNIP</t>
  </si>
  <si>
    <t>ZYSK NETTO PRZYPISANY WŁAŚCICIELOM JEDNOSTKI DOMINUJĄCEJ</t>
  </si>
  <si>
    <t>Wynik z działalności operacyjnej</t>
  </si>
  <si>
    <t>1 stycznia - 31 grudnia 2023</t>
  </si>
  <si>
    <t>Przychody brutto z ubezpieczeń</t>
  </si>
  <si>
    <t>Przychody netto z ubezpieczeń</t>
  </si>
  <si>
    <t>Koszty (netto) usług ubezpieczenia</t>
  </si>
  <si>
    <t>Amortyzacja komponentu straty</t>
  </si>
  <si>
    <t>Utworzenie komponentu straty</t>
  </si>
  <si>
    <t>Wynik z usług ubezpieczenia</t>
  </si>
  <si>
    <t>Prychody finansowe netto</t>
  </si>
  <si>
    <t>Przychody i koszty finansowe z ubezpieczeń</t>
  </si>
  <si>
    <t>Wynik z działalności inwestycyjnej - alokowany do segmentów ubezpieczeniowych</t>
  </si>
  <si>
    <t>WYNIK NETTO PRZYPISANY WŁAŚCICIELOM JEDNOSTKI DOMINUJĄCEJ</t>
  </si>
  <si>
    <t>Amortyzacja przepływów pieniężnych z tytułu akwizycji</t>
  </si>
  <si>
    <t>MSSF 17</t>
  </si>
  <si>
    <t>nd.</t>
  </si>
  <si>
    <t>39,9%*</t>
  </si>
  <si>
    <t>-</t>
  </si>
  <si>
    <t>Basic amounts of the consolidated profit and loss account (PLN million)</t>
  </si>
  <si>
    <t>Gross written premiums</t>
  </si>
  <si>
    <t>Net earned premiums</t>
  </si>
  <si>
    <t>Net revenues from commissions and fees</t>
  </si>
  <si>
    <t>Net investment result</t>
  </si>
  <si>
    <t>Net claims and benefits</t>
  </si>
  <si>
    <t>Acquisition expenses</t>
  </si>
  <si>
    <t>Expenses incurred in the period</t>
  </si>
  <si>
    <t>Interest expenses</t>
  </si>
  <si>
    <t>Other operating income and expenses</t>
  </si>
  <si>
    <t>Operating profit (loss)</t>
  </si>
  <si>
    <t xml:space="preserve">Share of the net profit (loss) of entities accounted for using the equity method </t>
  </si>
  <si>
    <t>Gross profit (loss)</t>
  </si>
  <si>
    <t>Net profit (loss), including:</t>
  </si>
  <si>
    <t>Profits (losses) of equity holders</t>
  </si>
  <si>
    <t>Profits (losses) of minority holders</t>
  </si>
  <si>
    <t>Weighted average basic and diluted number of common shares</t>
  </si>
  <si>
    <t>Number of issued shares</t>
  </si>
  <si>
    <t>PZU Group’s basic and diluted profit per ordinary share of the Issuer (in PLN)</t>
  </si>
  <si>
    <t>PZU (Issuer) net profit</t>
  </si>
  <si>
    <t>Basic and diluted profit (losses) per ordinary share (in PLN)</t>
  </si>
  <si>
    <t>*) including shares in consolidated funds</t>
  </si>
  <si>
    <t>Data as at December 31, 2018–2019 restated</t>
  </si>
  <si>
    <t>Insurance service result before reinsurance</t>
  </si>
  <si>
    <t>Insurance revenue</t>
  </si>
  <si>
    <t>Insurance service expenses</t>
  </si>
  <si>
    <t xml:space="preserve">Net income or expenses from reinsurance contracts held </t>
  </si>
  <si>
    <t>Reinsurance premium allocation</t>
  </si>
  <si>
    <t>Amounts recoverable from reinsurers</t>
  </si>
  <si>
    <t>Insurance service result</t>
  </si>
  <si>
    <t>Financial income and expenses from insurance</t>
  </si>
  <si>
    <t xml:space="preserve">Finance income or expenses from reinsurance </t>
  </si>
  <si>
    <t>Fee and commission result</t>
  </si>
  <si>
    <t>Operating costs of banks</t>
  </si>
  <si>
    <t>PZU Group’s non-insurance operating expenses</t>
  </si>
  <si>
    <t>Other operating income and expenses*</t>
  </si>
  <si>
    <t>Share of the net financial results of entities accounted for using the equity method</t>
  </si>
  <si>
    <t>- profit (loss) attributable to the equity holders of the Parent Company</t>
  </si>
  <si>
    <t>- profit (loss) attributable to holders of non-controlling interests</t>
  </si>
  <si>
    <t>Legal risk costs of foreign currency mortgage loans</t>
  </si>
  <si>
    <t>Assets (PLN million)</t>
  </si>
  <si>
    <r>
      <t xml:space="preserve">2022 
</t>
    </r>
    <r>
      <rPr>
        <sz val="8"/>
        <color rgb="FF003C7D"/>
        <rFont val="Tahoma"/>
        <family val="2"/>
        <charset val="238"/>
      </rPr>
      <t>(restated)</t>
    </r>
  </si>
  <si>
    <r>
      <t xml:space="preserve">2023 
</t>
    </r>
    <r>
      <rPr>
        <sz val="8"/>
        <color rgb="FF003C7D"/>
        <rFont val="Tahoma"/>
        <family val="2"/>
        <charset val="238"/>
      </rPr>
      <t>(restated)</t>
    </r>
  </si>
  <si>
    <t>Goodwill</t>
  </si>
  <si>
    <t>Intangible assets</t>
  </si>
  <si>
    <t>Deferred tax assets</t>
  </si>
  <si>
    <t>Other assets</t>
  </si>
  <si>
    <t>Property, plant and equipment</t>
  </si>
  <si>
    <t>Investment property</t>
  </si>
  <si>
    <t>Entities measured by the equity method</t>
  </si>
  <si>
    <t>Insurance contract assets</t>
  </si>
  <si>
    <t>Reinsurance contract assets</t>
  </si>
  <si>
    <t>Assets pledged as collateral for liabilities</t>
  </si>
  <si>
    <t>Assets held for sale</t>
  </si>
  <si>
    <t>Loan receivables from clients (including financial lease receivables)</t>
  </si>
  <si>
    <t>Financial derivatives</t>
  </si>
  <si>
    <t>Investment financial assets</t>
  </si>
  <si>
    <t>Measured at amortized cost</t>
  </si>
  <si>
    <t>Measured at fair value through other comprehensive income</t>
  </si>
  <si>
    <t>Measured at fair value through profit or loss</t>
  </si>
  <si>
    <t>Current income tax receivables</t>
  </si>
  <si>
    <t>Other receivables</t>
  </si>
  <si>
    <t>Cash and cash equivalents</t>
  </si>
  <si>
    <t>Total assets</t>
  </si>
  <si>
    <t>Entities measured by the equity method </t>
  </si>
  <si>
    <t xml:space="preserve">Loan receivables from clients </t>
  </si>
  <si>
    <t>Receivables</t>
  </si>
  <si>
    <t>Reinsurers’ share in technical provisions</t>
  </si>
  <si>
    <t>Deferred acquisition expenses</t>
  </si>
  <si>
    <t>Assets and groups of assets held for sale</t>
  </si>
  <si>
    <t>Restated data for 2018-2020</t>
  </si>
  <si>
    <t>Equity (PLN million)</t>
  </si>
  <si>
    <t>Equity attributable to equity holders of the Parent</t>
  </si>
  <si>
    <t>Share capital</t>
  </si>
  <si>
    <t>Treasury shares</t>
  </si>
  <si>
    <t>Supplementary capital</t>
  </si>
  <si>
    <t>Other reserve capital</t>
  </si>
  <si>
    <t>Revaluation reserve</t>
  </si>
  <si>
    <t>Finance income and expenses under insurance contracts</t>
  </si>
  <si>
    <t>Finance income and expenses under reinsurance contracts</t>
  </si>
  <si>
    <t>Actuarial gains and losses related to provisions for employee benefits</t>
  </si>
  <si>
    <t>Foreign exchange translation differences</t>
  </si>
  <si>
    <t>Retained earnings</t>
  </si>
  <si>
    <t>Retained profit</t>
  </si>
  <si>
    <t xml:space="preserve">Net profit </t>
  </si>
  <si>
    <t>Non-controlling interests</t>
  </si>
  <si>
    <t>Total equity</t>
  </si>
  <si>
    <t>Actuarial gains and losses on provisions for employee benefits</t>
  </si>
  <si>
    <t>Retained earnings (losses)</t>
  </si>
  <si>
    <t>Net profit (loss)</t>
  </si>
  <si>
    <t>Charges to net profit during the financial year</t>
  </si>
  <si>
    <t>Liabilities (PLN million)</t>
  </si>
  <si>
    <t>Insurance contract liabilities</t>
  </si>
  <si>
    <t>Reinsurance contract liabilities</t>
  </si>
  <si>
    <t>Subordinated liabilities</t>
  </si>
  <si>
    <t>Liabilities on the issue of own debt securities</t>
  </si>
  <si>
    <t>Liabilities to banks</t>
  </si>
  <si>
    <t>Liabilities to clients under deposits</t>
  </si>
  <si>
    <t>Current income tax liabilities</t>
  </si>
  <si>
    <t>Other liabilities</t>
  </si>
  <si>
    <t>Provisions</t>
  </si>
  <si>
    <t>Deferred tax liabilities</t>
  </si>
  <si>
    <t>Liabilities directly associated with assets classified as held for sale</t>
  </si>
  <si>
    <t>Total liabilities</t>
  </si>
  <si>
    <t>Total equity and liabilities</t>
  </si>
  <si>
    <t>Technical provisions</t>
  </si>
  <si>
    <t>Provision for unearned premiums and provision for unexpired risk </t>
  </si>
  <si>
    <t>Life insurance provision</t>
  </si>
  <si>
    <t>Provision for outstanding claims and benefits</t>
  </si>
  <si>
    <t>Provision for the capitalized value of annuities</t>
  </si>
  <si>
    <t>Provisions for bonuses and discounts for insureds</t>
  </si>
  <si>
    <t>Other technical provisions</t>
  </si>
  <si>
    <t>Unit-linked provision</t>
  </si>
  <si>
    <t>Derivatives</t>
  </si>
  <si>
    <t>Other provisions</t>
  </si>
  <si>
    <t>One-off events in PZU Group (PLN million)</t>
  </si>
  <si>
    <t>Costs related to the modification of agreements for PLN mortgage loans granted to consumers due to their suspension of loan repayments (the so-called moratorium periods)</t>
  </si>
  <si>
    <t>Provision for legal risk related to foreign currency mortgage loans at Bank Pekao</t>
  </si>
  <si>
    <t>Above-normal number of mass damage caused by weather events, mainly flooding</t>
  </si>
  <si>
    <t>Release of impairment allowance for assets arising from the acquisition of Alior Bank</t>
  </si>
  <si>
    <t>Costs of the Bank Protection Scheme fee</t>
  </si>
  <si>
    <t xml:space="preserve">Impairment allowance for financial assets and receivables in Ukrainian companies </t>
  </si>
  <si>
    <t>Costs related to the modification of agreements</t>
  </si>
  <si>
    <t>for PLN mortgage loans granted to consumers due to their suspension of loan repayments (the so-called moratorium periods)</t>
  </si>
  <si>
    <t>Cost of fees for the bank protection system</t>
  </si>
  <si>
    <t>An increase in technical provisions for older versions of individually continued products, recognizing the expected effect of higher indexations</t>
  </si>
  <si>
    <t>in the next 12 months.</t>
  </si>
  <si>
    <t xml:space="preserve">The effect of a logistics company going public </t>
  </si>
  <si>
    <t>Goodwill impairment allowance</t>
  </si>
  <si>
    <t xml:space="preserve">Write-down of assets arising from the acquisition of Alior Bank </t>
  </si>
  <si>
    <t>Operational efficiency ratios</t>
  </si>
  <si>
    <t>Administrative expenses ratio of insurance segments</t>
  </si>
  <si>
    <t>(net administrative expenses / net insurance revenue) x 100%</t>
  </si>
  <si>
    <t>Combined ratio in non-life insurance</t>
  </si>
  <si>
    <t>(net insurance service expenses / net insurance revenue) x 100%</t>
  </si>
  <si>
    <t>Gross claims and benefits ratio (simple)
(gross claims and benefits / gross written premium) x 100%</t>
  </si>
  <si>
    <t>Claims and benefits ratio
(net claims and benefits / net earned premium) x 100%</t>
  </si>
  <si>
    <t>Activity expense ratio for insurance segments
(insurance business expense / net earned premium) x 100%</t>
  </si>
  <si>
    <t>Acquisition expense ratio for insurance segments
(acquisition expenses / net earned premium) x 100%</t>
  </si>
  <si>
    <t>Administrative expense ratio for insurance segments
(acquisition expenses / net earned premium) x 100%</t>
  </si>
  <si>
    <t>Combined ratio in non-life insurance
(net claims and benefits + insurance business expense / net earned premium) x 100%</t>
  </si>
  <si>
    <t>Operating profit margin in life insurance
(operating profit / gross written premium) x 100%</t>
  </si>
  <si>
    <t>Cost/income ratio – banking activity</t>
  </si>
  <si>
    <t>Data from the profit and loss account – corporate insurance 
(non-life insurance) (PLN million)</t>
  </si>
  <si>
    <t>Investment income</t>
  </si>
  <si>
    <t>Net insurance claims and benefits</t>
  </si>
  <si>
    <t>Administrative expenses</t>
  </si>
  <si>
    <t>Reinsurance commissions and profit-sharing</t>
  </si>
  <si>
    <t>Other</t>
  </si>
  <si>
    <t>Insurance result</t>
  </si>
  <si>
    <t>acquisition expense ratio (including reinsurance commission)*</t>
  </si>
  <si>
    <t>administrative expense ratio*</t>
  </si>
  <si>
    <t>loss ratio*</t>
  </si>
  <si>
    <t>combined ratio (COR)*</t>
  </si>
  <si>
    <t>* ratios calculated using net earned premium</t>
  </si>
  <si>
    <t>Insurance revenue before reinsurance</t>
  </si>
  <si>
    <t>Amortization of liabilities for remaining coverage (PAA)</t>
  </si>
  <si>
    <t>Recovery of insurance acquisition cash flows</t>
  </si>
  <si>
    <t>Insurance revenue after reinsurance</t>
  </si>
  <si>
    <t>Insurance service expenses after reinsurance</t>
  </si>
  <si>
    <t>Claims and benefits (excluding the investment component) with the development of the claim reserves from previous years</t>
  </si>
  <si>
    <t>Amortization of loss component</t>
  </si>
  <si>
    <t>Recognition of the loss component</t>
  </si>
  <si>
    <t>Amortization of insurance acquisition cash flows</t>
  </si>
  <si>
    <t>Combined ratio (COR)</t>
  </si>
  <si>
    <t>Data from the profit and loss account – mass insurance (non-life insurance) (PLN million)</t>
  </si>
  <si>
    <t>Data from the profit and loss account – mass insurance 
(non-life insurance) (PLN million)</t>
  </si>
  <si>
    <t>Data from the profit and loss account – group and individually continued insurance (PLN million)</t>
  </si>
  <si>
    <t>Group insurance</t>
  </si>
  <si>
    <t>Individually continued insurance</t>
  </si>
  <si>
    <t>Insurance claims and benefits and movement in other net technical provisions</t>
  </si>
  <si>
    <t>Insurance result excluding non-recurring effects</t>
  </si>
  <si>
    <t>acquisition expense ratio*</t>
  </si>
  <si>
    <t>result margin</t>
  </si>
  <si>
    <t>* ratios calculated using gross written premium</t>
  </si>
  <si>
    <t>Expected claims and benefits, and expenses (GMM, VFA)</t>
  </si>
  <si>
    <t>Release of the contractual service margin (GMM, VFA)</t>
  </si>
  <si>
    <t>Other revenue</t>
  </si>
  <si>
    <t>Insurance business margin</t>
  </si>
  <si>
    <t>Data from the profit and loss account – individual insurance (PLN million)</t>
  </si>
  <si>
    <t>result margin*</t>
  </si>
  <si>
    <t>Data from the profit and loss account – investment insurance (PLN million)</t>
  </si>
  <si>
    <t>Data from the profit and loss account – investment contracts (PLN million)</t>
  </si>
  <si>
    <t>Gross written premium</t>
  </si>
  <si>
    <t>Individual insurance</t>
  </si>
  <si>
    <t>Net insurance claims and benefits and movement in other net technical provisions</t>
  </si>
  <si>
    <t>Operating result</t>
  </si>
  <si>
    <t>Data from the profit and loss account – banking activity (PLN million)</t>
  </si>
  <si>
    <t xml:space="preserve">Investment income </t>
  </si>
  <si>
    <t>Costs of legal risk of mortgage loans in foreign currencies</t>
  </si>
  <si>
    <t>Operating profit</t>
  </si>
  <si>
    <t>Fee and commission income and expenses</t>
  </si>
  <si>
    <t>Total</t>
  </si>
  <si>
    <t>Data from the profit and loss account – pension segment (PLN million)</t>
  </si>
  <si>
    <t>Data from the profit and loss account – Ukraine segment (PLN million)</t>
  </si>
  <si>
    <t>Release of risk adjustment for non-financial risks (GMM, VFA)</t>
  </si>
  <si>
    <t>exchange rate UAH/PLN</t>
  </si>
  <si>
    <t>Insurance business margin for life insurance</t>
  </si>
  <si>
    <t>The combined ratio (COR) for property and other non-life insurance</t>
  </si>
  <si>
    <t>Data from the profit and loss account – Baltic Countries segment (PLN million)</t>
  </si>
  <si>
    <t>EUR exchange rate in PLN</t>
  </si>
  <si>
    <t>Investment segment (PLN million)</t>
  </si>
  <si>
    <t>2023 (restated)</t>
  </si>
  <si>
    <t>*ratio calculated according to the old methodology as the quotient of administrative expenses and total operating income excluding: the levy on the BGF, tax on other financial institutions and the change in the value of allowances for expected credit losses and impairment losses on financial instruments.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</si>
</sst>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3" formatCode="_-* #,##0.00_-;\-* #,##0.00_-;_-* &quot;-&quot;??_-;_-@_-"/>
    <numFmt numFmtId="164" formatCode="#,##0;\(#,##0\);\-"/>
    <numFmt numFmtId="165" formatCode="#,##0_ ;\(#,##0\);\-\ "/>
    <numFmt numFmtId="166" formatCode="#,##0.00_ ;\(#,##0.00\);\-\ "/>
    <numFmt numFmtId="167" formatCode="_-* #,##0.00\ _z_ł_-;\-* #,##0.00\ _z_ł_-;_-* &quot;-&quot;??\ _z_ł_-;_-@_-"/>
    <numFmt numFmtId="168" formatCode="#,##0;\(#,##0\);&quot;-&quot;"/>
    <numFmt numFmtId="169" formatCode="0.0%"/>
    <numFmt numFmtId="170" formatCode="0.000000%"/>
    <numFmt numFmtId="171" formatCode="0.00000%"/>
    <numFmt numFmtId="172" formatCode="#,##0;\-#,##0;\-"/>
    <numFmt numFmtId="173" formatCode="0.0000%"/>
    <numFmt numFmtId="174" formatCode="_(* #,##0_);_(* \(#,##0\);_(* &quot;-&quot;??_);_(@_)"/>
    <numFmt numFmtId="175" formatCode="#,##0.0000_ ;\(#,##0.0000\);\-\ "/>
    <numFmt numFmtId="176" formatCode="0.000%"/>
    <numFmt numFmtId="177" formatCode="#,##0.0000;\(#,##0.0000\);\-\ "/>
    <numFmt numFmtId="178" formatCode="0.0%;\(0.0\)%;\-"/>
    <numFmt numFmtId="179" formatCode="0.0"/>
  </numFmts>
  <fonts count="28" x14ac:knownFonts="1">
    <font>
      <sz val="11"/>
      <color theme="1"/>
      <name val="Source Sans Pro Regular"/>
      <family val="2"/>
      <charset val="238"/>
    </font>
    <font>
      <sz val="8"/>
      <name val="Tahoma"/>
      <family val="2"/>
      <charset val="238"/>
    </font>
    <font>
      <b/>
      <sz val="8"/>
      <color rgb="FF003C7D"/>
      <name val="Tahoma"/>
      <family val="2"/>
      <charset val="238"/>
    </font>
    <font>
      <b/>
      <sz val="8"/>
      <color rgb="FF000000"/>
      <name val="Tahoma"/>
      <family val="2"/>
      <charset val="238"/>
    </font>
    <font>
      <sz val="8"/>
      <color rgb="FF000000"/>
      <name val="Tahoma"/>
      <family val="2"/>
      <charset val="238"/>
    </font>
    <font>
      <sz val="10"/>
      <color theme="1"/>
      <name val="Source Sans Pro Regular"/>
      <family val="2"/>
      <charset val="238"/>
    </font>
    <font>
      <sz val="10"/>
      <color rgb="FFFF0000"/>
      <name val="Tahoma"/>
      <family val="2"/>
      <charset val="238"/>
    </font>
    <font>
      <sz val="10"/>
      <color theme="1"/>
      <name val="Tahoma"/>
      <family val="2"/>
      <charset val="238"/>
    </font>
    <font>
      <sz val="8"/>
      <color theme="1"/>
      <name val="Tahoma"/>
      <family val="2"/>
      <charset val="238"/>
    </font>
    <font>
      <sz val="10"/>
      <name val="Arial"/>
      <family val="2"/>
      <charset val="238"/>
    </font>
    <font>
      <b/>
      <sz val="8"/>
      <name val="Tahoma"/>
      <family val="2"/>
      <charset val="238"/>
    </font>
    <font>
      <i/>
      <sz val="8"/>
      <color rgb="FF000000"/>
      <name val="Tahoma"/>
      <family val="2"/>
      <charset val="238"/>
    </font>
    <font>
      <sz val="10"/>
      <color rgb="FFFF0000"/>
      <name val="Source Sans Pro Regular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1"/>
      <color theme="1"/>
      <name val="Arial"/>
      <family val="2"/>
      <charset val="238"/>
    </font>
    <font>
      <sz val="8"/>
      <color rgb="FFFF0000"/>
      <name val="Tahoma"/>
      <family val="2"/>
      <charset val="238"/>
    </font>
    <font>
      <i/>
      <sz val="8"/>
      <color rgb="FFFF0000"/>
      <name val="Tahoma"/>
      <family val="2"/>
      <charset val="238"/>
    </font>
    <font>
      <b/>
      <sz val="8"/>
      <color theme="1"/>
      <name val="Tahoma"/>
      <family val="2"/>
      <charset val="238"/>
    </font>
    <font>
      <strike/>
      <sz val="8"/>
      <color rgb="FF000000"/>
      <name val="Tahoma"/>
      <family val="2"/>
      <charset val="238"/>
    </font>
    <font>
      <strike/>
      <sz val="8"/>
      <name val="Tahoma"/>
      <family val="2"/>
      <charset val="238"/>
    </font>
    <font>
      <sz val="8"/>
      <color rgb="FF003C7D"/>
      <name val="Tahoma"/>
      <family val="2"/>
      <charset val="238"/>
    </font>
    <font>
      <sz val="11"/>
      <color theme="1"/>
      <name val="Source Sans Pro Regular"/>
      <family val="2"/>
      <charset val="238"/>
    </font>
    <font>
      <sz val="8"/>
      <color rgb="FF646464"/>
      <name val="Source Sans Pro"/>
      <family val="2"/>
      <charset val="238"/>
    </font>
    <font>
      <sz val="8"/>
      <color rgb="FF003C7D"/>
      <name val="Source Sans Pro"/>
      <family val="2"/>
      <charset val="238"/>
    </font>
    <font>
      <b/>
      <sz val="8"/>
      <color rgb="FF646464"/>
      <name val="Source Sans Pro"/>
      <family val="2"/>
      <charset val="238"/>
    </font>
    <font>
      <sz val="8"/>
      <color rgb="FFFF0000"/>
      <name val="Source Sans Pro"/>
      <family val="2"/>
      <charset val="238"/>
    </font>
    <font>
      <sz val="10"/>
      <color theme="9" tint="-0.249977111117893"/>
      <name val="Tahoma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</fills>
  <borders count="27">
    <border>
      <left/>
      <right/>
      <top/>
      <bottom/>
      <diagonal/>
    </border>
    <border>
      <left style="medium">
        <color rgb="FF003C7D"/>
      </left>
      <right style="medium">
        <color rgb="FF003C7D"/>
      </right>
      <top/>
      <bottom/>
      <diagonal/>
    </border>
    <border>
      <left/>
      <right/>
      <top/>
      <bottom style="thick">
        <color rgb="FF003C7D"/>
      </bottom>
      <diagonal/>
    </border>
    <border>
      <left style="medium">
        <color rgb="FF003C7D"/>
      </left>
      <right style="medium">
        <color rgb="FF003C7D"/>
      </right>
      <top/>
      <bottom style="thick">
        <color rgb="FF003C7D"/>
      </bottom>
      <diagonal/>
    </border>
    <border>
      <left style="medium">
        <color rgb="FF003C7D"/>
      </left>
      <right style="medium">
        <color rgb="FF003C7D"/>
      </right>
      <top style="thick">
        <color rgb="FF003C7D"/>
      </top>
      <bottom/>
      <diagonal/>
    </border>
    <border>
      <left/>
      <right style="medium">
        <color rgb="FF003C7D"/>
      </right>
      <top/>
      <bottom/>
      <diagonal/>
    </border>
    <border>
      <left/>
      <right style="medium">
        <color rgb="FF003C7D"/>
      </right>
      <top/>
      <bottom style="thick">
        <color rgb="FF003C7D"/>
      </bottom>
      <diagonal/>
    </border>
    <border>
      <left style="medium">
        <color rgb="FF003C7D"/>
      </left>
      <right/>
      <top/>
      <bottom style="thick">
        <color rgb="FF003C7D"/>
      </bottom>
      <diagonal/>
    </border>
    <border>
      <left style="medium">
        <color rgb="FF003C7D"/>
      </left>
      <right/>
      <top/>
      <bottom/>
      <diagonal/>
    </border>
    <border>
      <left style="medium">
        <color rgb="FF003C7D"/>
      </left>
      <right/>
      <top style="thick">
        <color rgb="FF003C7D"/>
      </top>
      <bottom/>
      <diagonal/>
    </border>
    <border>
      <left/>
      <right/>
      <top style="thick">
        <color rgb="FF003C7D"/>
      </top>
      <bottom/>
      <diagonal/>
    </border>
    <border>
      <left/>
      <right/>
      <top style="medium">
        <color rgb="FF003C7D"/>
      </top>
      <bottom style="thick">
        <color rgb="FF003C7D"/>
      </bottom>
      <diagonal/>
    </border>
    <border>
      <left style="medium">
        <color rgb="FF003C7D"/>
      </left>
      <right style="medium">
        <color rgb="FF003C7D"/>
      </right>
      <top style="medium">
        <color rgb="FF003C7D"/>
      </top>
      <bottom style="thick">
        <color rgb="FF003C7D"/>
      </bottom>
      <diagonal/>
    </border>
    <border>
      <left style="medium">
        <color rgb="FF003C7D"/>
      </left>
      <right/>
      <top style="medium">
        <color rgb="FF003C7D"/>
      </top>
      <bottom style="thick">
        <color rgb="FF003C7D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rgb="FF003C7D"/>
      </top>
      <bottom/>
      <diagonal/>
    </border>
    <border>
      <left/>
      <right/>
      <top/>
      <bottom style="medium">
        <color rgb="FF003C7D"/>
      </bottom>
      <diagonal/>
    </border>
    <border>
      <left style="medium">
        <color rgb="FF003C7D"/>
      </left>
      <right/>
      <top style="medium">
        <color rgb="FF003C7D"/>
      </top>
      <bottom/>
      <diagonal/>
    </border>
    <border>
      <left/>
      <right style="thin">
        <color rgb="FF003C7D"/>
      </right>
      <top/>
      <bottom/>
      <diagonal/>
    </border>
    <border>
      <left/>
      <right style="thin">
        <color rgb="FF003C7D"/>
      </right>
      <top style="medium">
        <color rgb="FF003C7D"/>
      </top>
      <bottom/>
      <diagonal/>
    </border>
    <border>
      <left style="thin">
        <color rgb="FF003C7D"/>
      </left>
      <right style="thin">
        <color rgb="FF003C7D"/>
      </right>
      <top style="medium">
        <color rgb="FF003C7D"/>
      </top>
      <bottom/>
      <diagonal/>
    </border>
    <border>
      <left style="thin">
        <color rgb="FF003C7D"/>
      </left>
      <right/>
      <top style="medium">
        <color rgb="FF003C7D"/>
      </top>
      <bottom/>
      <diagonal/>
    </border>
    <border>
      <left style="thin">
        <color rgb="FF003C7D"/>
      </left>
      <right style="thin">
        <color rgb="FF003C7D"/>
      </right>
      <top/>
      <bottom/>
      <diagonal/>
    </border>
    <border>
      <left style="thin">
        <color rgb="FF003C7D"/>
      </left>
      <right/>
      <top/>
      <bottom/>
      <diagonal/>
    </border>
    <border>
      <left/>
      <right style="thin">
        <color rgb="FF003C7D"/>
      </right>
      <top/>
      <bottom style="medium">
        <color rgb="FF003C7D"/>
      </bottom>
      <diagonal/>
    </border>
    <border>
      <left style="thin">
        <color rgb="FF003C7D"/>
      </left>
      <right style="thin">
        <color rgb="FF003C7D"/>
      </right>
      <top/>
      <bottom style="medium">
        <color rgb="FF003C7D"/>
      </bottom>
      <diagonal/>
    </border>
    <border>
      <left style="thin">
        <color rgb="FF003C7D"/>
      </left>
      <right/>
      <top/>
      <bottom style="medium">
        <color rgb="FF003C7D"/>
      </bottom>
      <diagonal/>
    </border>
  </borders>
  <cellStyleXfs count="8">
    <xf numFmtId="0" fontId="0" fillId="0" borderId="0"/>
    <xf numFmtId="0" fontId="5" fillId="0" borderId="0"/>
    <xf numFmtId="0" fontId="9" fillId="0" borderId="0"/>
    <xf numFmtId="167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5" fillId="0" borderId="0"/>
    <xf numFmtId="43" fontId="22" fillId="0" borderId="0" applyFont="0" applyFill="0" applyBorder="0" applyAlignment="0" applyProtection="0"/>
    <xf numFmtId="9" fontId="22" fillId="0" borderId="0" applyFont="0" applyFill="0" applyBorder="0" applyAlignment="0" applyProtection="0"/>
  </cellStyleXfs>
  <cellXfs count="314">
    <xf numFmtId="0" fontId="0" fillId="0" borderId="0" xfId="0"/>
    <xf numFmtId="0" fontId="3" fillId="0" borderId="2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164" fontId="4" fillId="0" borderId="4" xfId="0" applyNumberFormat="1" applyFont="1" applyBorder="1" applyAlignment="1">
      <alignment vertical="center" wrapText="1"/>
    </xf>
    <xf numFmtId="164" fontId="4" fillId="0" borderId="5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164" fontId="4" fillId="2" borderId="5" xfId="0" applyNumberFormat="1" applyFont="1" applyFill="1" applyBorder="1" applyAlignment="1">
      <alignment vertical="center" wrapText="1"/>
    </xf>
    <xf numFmtId="0" fontId="4" fillId="3" borderId="5" xfId="0" applyFont="1" applyFill="1" applyBorder="1" applyAlignment="1">
      <alignment vertical="center" wrapText="1"/>
    </xf>
    <xf numFmtId="164" fontId="4" fillId="3" borderId="5" xfId="0" applyNumberFormat="1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1" applyFont="1" applyBorder="1" applyAlignment="1">
      <alignment horizontal="left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0" fontId="6" fillId="0" borderId="0" xfId="1" applyFont="1"/>
    <xf numFmtId="0" fontId="7" fillId="0" borderId="0" xfId="1" applyFont="1"/>
    <xf numFmtId="0" fontId="1" fillId="4" borderId="0" xfId="1" applyFont="1" applyFill="1" applyAlignment="1">
      <alignment horizontal="left" vertical="center" wrapText="1"/>
    </xf>
    <xf numFmtId="165" fontId="1" fillId="4" borderId="1" xfId="1" applyNumberFormat="1" applyFont="1" applyFill="1" applyBorder="1" applyAlignment="1" applyProtection="1">
      <alignment horizontal="right" vertical="center"/>
      <protection locked="0"/>
    </xf>
    <xf numFmtId="165" fontId="1" fillId="4" borderId="8" xfId="1" applyNumberFormat="1" applyFont="1" applyFill="1" applyBorder="1" applyAlignment="1" applyProtection="1">
      <alignment horizontal="right" vertical="center"/>
      <protection locked="0"/>
    </xf>
    <xf numFmtId="165" fontId="6" fillId="0" borderId="0" xfId="1" applyNumberFormat="1" applyFont="1"/>
    <xf numFmtId="165" fontId="1" fillId="0" borderId="1" xfId="1" applyNumberFormat="1" applyFont="1" applyBorder="1" applyAlignment="1" applyProtection="1">
      <alignment horizontal="right" vertical="center"/>
      <protection locked="0"/>
    </xf>
    <xf numFmtId="165" fontId="1" fillId="0" borderId="8" xfId="1" applyNumberFormat="1" applyFont="1" applyBorder="1" applyAlignment="1" applyProtection="1">
      <alignment horizontal="right" vertical="center"/>
      <protection locked="0"/>
    </xf>
    <xf numFmtId="166" fontId="1" fillId="0" borderId="1" xfId="1" applyNumberFormat="1" applyFont="1" applyBorder="1" applyAlignment="1" applyProtection="1">
      <alignment horizontal="right" vertical="center"/>
      <protection locked="0"/>
    </xf>
    <xf numFmtId="166" fontId="1" fillId="0" borderId="8" xfId="1" applyNumberFormat="1" applyFont="1" applyBorder="1" applyAlignment="1" applyProtection="1">
      <alignment horizontal="right" vertical="center"/>
      <protection locked="0"/>
    </xf>
    <xf numFmtId="166" fontId="6" fillId="0" borderId="0" xfId="1" applyNumberFormat="1" applyFont="1"/>
    <xf numFmtId="166" fontId="1" fillId="0" borderId="0" xfId="1" applyNumberFormat="1" applyFont="1" applyAlignment="1" applyProtection="1">
      <alignment horizontal="right" vertical="center"/>
      <protection locked="0"/>
    </xf>
    <xf numFmtId="0" fontId="8" fillId="0" borderId="0" xfId="1" applyFont="1"/>
    <xf numFmtId="0" fontId="1" fillId="0" borderId="0" xfId="2" applyFont="1" applyAlignment="1">
      <alignment vertical="center"/>
    </xf>
    <xf numFmtId="3" fontId="1" fillId="0" borderId="8" xfId="3" applyNumberFormat="1" applyFont="1" applyFill="1" applyBorder="1" applyAlignment="1">
      <alignment vertical="center"/>
    </xf>
    <xf numFmtId="3" fontId="1" fillId="0" borderId="9" xfId="3" applyNumberFormat="1" applyFont="1" applyFill="1" applyBorder="1" applyAlignment="1">
      <alignment vertical="center"/>
    </xf>
    <xf numFmtId="0" fontId="1" fillId="4" borderId="0" xfId="2" applyFont="1" applyFill="1" applyAlignment="1">
      <alignment vertical="center"/>
    </xf>
    <xf numFmtId="3" fontId="1" fillId="4" borderId="8" xfId="3" applyNumberFormat="1" applyFont="1" applyFill="1" applyBorder="1" applyAlignment="1">
      <alignment vertical="center"/>
    </xf>
    <xf numFmtId="0" fontId="1" fillId="0" borderId="0" xfId="2" applyFont="1" applyAlignment="1">
      <alignment vertical="center" wrapText="1"/>
    </xf>
    <xf numFmtId="0" fontId="1" fillId="4" borderId="0" xfId="2" applyFont="1" applyFill="1" applyAlignment="1">
      <alignment vertical="center" wrapText="1"/>
    </xf>
    <xf numFmtId="0" fontId="10" fillId="4" borderId="0" xfId="2" applyFont="1" applyFill="1" applyAlignment="1">
      <alignment vertical="center"/>
    </xf>
    <xf numFmtId="3" fontId="10" fillId="4" borderId="8" xfId="3" applyNumberFormat="1" applyFont="1" applyFill="1" applyBorder="1" applyAlignment="1">
      <alignment vertical="center"/>
    </xf>
    <xf numFmtId="3" fontId="7" fillId="0" borderId="0" xfId="1" applyNumberFormat="1" applyFont="1"/>
    <xf numFmtId="164" fontId="1" fillId="0" borderId="8" xfId="3" applyNumberFormat="1" applyFont="1" applyFill="1" applyBorder="1" applyAlignment="1">
      <alignment vertical="center"/>
    </xf>
    <xf numFmtId="164" fontId="1" fillId="0" borderId="9" xfId="3" applyNumberFormat="1" applyFont="1" applyFill="1" applyBorder="1" applyAlignment="1">
      <alignment vertical="center"/>
    </xf>
    <xf numFmtId="0" fontId="1" fillId="4" borderId="0" xfId="1" applyFont="1" applyFill="1" applyAlignment="1">
      <alignment vertical="center" wrapText="1"/>
    </xf>
    <xf numFmtId="164" fontId="1" fillId="4" borderId="8" xfId="3" applyNumberFormat="1" applyFont="1" applyFill="1" applyBorder="1" applyAlignment="1">
      <alignment vertical="center"/>
    </xf>
    <xf numFmtId="0" fontId="1" fillId="0" borderId="0" xfId="1" applyFont="1" applyAlignment="1">
      <alignment vertical="center" wrapText="1"/>
    </xf>
    <xf numFmtId="0" fontId="1" fillId="4" borderId="5" xfId="1" applyFont="1" applyFill="1" applyBorder="1" applyAlignment="1">
      <alignment horizontal="left" vertical="center" wrapText="1"/>
    </xf>
    <xf numFmtId="0" fontId="10" fillId="4" borderId="5" xfId="1" applyFont="1" applyFill="1" applyBorder="1" applyAlignment="1">
      <alignment horizontal="left" vertical="center" wrapText="1"/>
    </xf>
    <xf numFmtId="164" fontId="10" fillId="4" borderId="8" xfId="3" applyNumberFormat="1" applyFont="1" applyFill="1" applyBorder="1" applyAlignment="1">
      <alignment vertical="center"/>
    </xf>
    <xf numFmtId="164" fontId="1" fillId="4" borderId="9" xfId="3" applyNumberFormat="1" applyFont="1" applyFill="1" applyBorder="1" applyAlignment="1">
      <alignment vertical="center"/>
    </xf>
    <xf numFmtId="0" fontId="1" fillId="0" borderId="0" xfId="1" applyFont="1" applyAlignment="1">
      <alignment horizontal="left" vertical="center" wrapText="1" indent="1"/>
    </xf>
    <xf numFmtId="0" fontId="1" fillId="4" borderId="0" xfId="1" applyFont="1" applyFill="1" applyAlignment="1">
      <alignment horizontal="left" vertical="center" wrapText="1" indent="1"/>
    </xf>
    <xf numFmtId="0" fontId="1" fillId="5" borderId="0" xfId="1" applyFont="1" applyFill="1" applyAlignment="1">
      <alignment horizontal="left" vertical="center" wrapText="1"/>
    </xf>
    <xf numFmtId="164" fontId="1" fillId="5" borderId="8" xfId="3" applyNumberFormat="1" applyFont="1" applyFill="1" applyBorder="1" applyAlignment="1">
      <alignment vertical="center"/>
    </xf>
    <xf numFmtId="0" fontId="10" fillId="5" borderId="0" xfId="1" applyFont="1" applyFill="1" applyAlignment="1">
      <alignment horizontal="left" vertical="center" wrapText="1"/>
    </xf>
    <xf numFmtId="164" fontId="10" fillId="5" borderId="8" xfId="3" applyNumberFormat="1" applyFont="1" applyFill="1" applyBorder="1" applyAlignment="1">
      <alignment vertical="center"/>
    </xf>
    <xf numFmtId="0" fontId="10" fillId="4" borderId="0" xfId="1" applyFont="1" applyFill="1" applyAlignment="1">
      <alignment horizontal="left" vertical="center" wrapText="1"/>
    </xf>
    <xf numFmtId="0" fontId="1" fillId="0" borderId="5" xfId="1" applyFont="1" applyBorder="1" applyAlignment="1">
      <alignment vertical="center" wrapText="1"/>
    </xf>
    <xf numFmtId="168" fontId="1" fillId="0" borderId="5" xfId="3" applyNumberFormat="1" applyFont="1" applyFill="1" applyBorder="1"/>
    <xf numFmtId="168" fontId="1" fillId="0" borderId="8" xfId="3" applyNumberFormat="1" applyFont="1" applyFill="1" applyBorder="1"/>
    <xf numFmtId="168" fontId="1" fillId="6" borderId="5" xfId="3" applyNumberFormat="1" applyFont="1" applyFill="1" applyBorder="1" applyAlignment="1">
      <alignment wrapText="1"/>
    </xf>
    <xf numFmtId="168" fontId="1" fillId="6" borderId="5" xfId="3" applyNumberFormat="1" applyFont="1" applyFill="1" applyBorder="1"/>
    <xf numFmtId="168" fontId="1" fillId="6" borderId="8" xfId="3" applyNumberFormat="1" applyFont="1" applyFill="1" applyBorder="1"/>
    <xf numFmtId="168" fontId="1" fillId="6" borderId="8" xfId="3" applyNumberFormat="1" applyFont="1" applyFill="1" applyBorder="1" applyAlignment="1">
      <alignment wrapText="1"/>
    </xf>
    <xf numFmtId="0" fontId="1" fillId="0" borderId="5" xfId="1" applyFont="1" applyBorder="1" applyAlignment="1">
      <alignment vertical="center"/>
    </xf>
    <xf numFmtId="0" fontId="5" fillId="0" borderId="0" xfId="1"/>
    <xf numFmtId="0" fontId="11" fillId="7" borderId="10" xfId="1" applyFont="1" applyFill="1" applyBorder="1" applyAlignment="1">
      <alignment horizontal="justify" vertical="center" wrapText="1"/>
    </xf>
    <xf numFmtId="0" fontId="4" fillId="7" borderId="5" xfId="1" applyFont="1" applyFill="1" applyBorder="1" applyAlignment="1">
      <alignment vertical="center" wrapText="1"/>
    </xf>
    <xf numFmtId="169" fontId="4" fillId="7" borderId="5" xfId="4" applyNumberFormat="1" applyFont="1" applyFill="1" applyBorder="1" applyAlignment="1">
      <alignment vertical="center" wrapText="1"/>
    </xf>
    <xf numFmtId="169" fontId="4" fillId="7" borderId="8" xfId="4" applyNumberFormat="1" applyFont="1" applyFill="1" applyBorder="1" applyAlignment="1">
      <alignment vertical="center" wrapText="1"/>
    </xf>
    <xf numFmtId="10" fontId="12" fillId="0" borderId="0" xfId="1" applyNumberFormat="1" applyFont="1"/>
    <xf numFmtId="0" fontId="4" fillId="4" borderId="0" xfId="1" applyFont="1" applyFill="1" applyAlignment="1">
      <alignment horizontal="justify" vertical="center" wrapText="1"/>
    </xf>
    <xf numFmtId="0" fontId="4" fillId="4" borderId="5" xfId="1" applyFont="1" applyFill="1" applyBorder="1" applyAlignment="1">
      <alignment vertical="center" wrapText="1"/>
    </xf>
    <xf numFmtId="169" fontId="4" fillId="4" borderId="5" xfId="4" applyNumberFormat="1" applyFont="1" applyFill="1" applyBorder="1" applyAlignment="1">
      <alignment vertical="center" wrapText="1"/>
    </xf>
    <xf numFmtId="169" fontId="4" fillId="4" borderId="8" xfId="4" applyNumberFormat="1" applyFont="1" applyFill="1" applyBorder="1" applyAlignment="1">
      <alignment vertical="center" wrapText="1"/>
    </xf>
    <xf numFmtId="0" fontId="11" fillId="7" borderId="0" xfId="1" applyFont="1" applyFill="1" applyAlignment="1">
      <alignment horizontal="justify" vertical="center" wrapText="1"/>
    </xf>
    <xf numFmtId="0" fontId="4" fillId="4" borderId="0" xfId="1" applyFont="1" applyFill="1" applyAlignment="1">
      <alignment vertical="center" wrapText="1"/>
    </xf>
    <xf numFmtId="0" fontId="4" fillId="7" borderId="0" xfId="1" applyFont="1" applyFill="1" applyAlignment="1">
      <alignment vertical="center" wrapText="1"/>
    </xf>
    <xf numFmtId="0" fontId="4" fillId="4" borderId="0" xfId="1" applyFont="1" applyFill="1" applyAlignment="1">
      <alignment horizontal="right" vertical="center" wrapText="1"/>
    </xf>
    <xf numFmtId="169" fontId="1" fillId="4" borderId="8" xfId="1" applyNumberFormat="1" applyFont="1" applyFill="1" applyBorder="1" applyAlignment="1">
      <alignment horizontal="right" vertical="center" wrapText="1"/>
    </xf>
    <xf numFmtId="169" fontId="4" fillId="4" borderId="8" xfId="1" applyNumberFormat="1" applyFont="1" applyFill="1" applyBorder="1" applyAlignment="1">
      <alignment horizontal="right" vertical="center" wrapText="1"/>
    </xf>
    <xf numFmtId="0" fontId="2" fillId="0" borderId="11" xfId="1" applyFont="1" applyBorder="1" applyAlignment="1">
      <alignment horizontal="left" vertical="center" wrapText="1"/>
    </xf>
    <xf numFmtId="0" fontId="2" fillId="0" borderId="12" xfId="1" applyFont="1" applyBorder="1" applyAlignment="1">
      <alignment horizontal="center" vertical="center" wrapText="1"/>
    </xf>
    <xf numFmtId="0" fontId="2" fillId="0" borderId="13" xfId="1" applyFont="1" applyBorder="1" applyAlignment="1">
      <alignment horizontal="center" vertical="center" wrapText="1"/>
    </xf>
    <xf numFmtId="0" fontId="12" fillId="0" borderId="0" xfId="1" applyFont="1"/>
    <xf numFmtId="0" fontId="8" fillId="4" borderId="0" xfId="5" applyFont="1" applyFill="1" applyAlignment="1">
      <alignment vertical="center" wrapText="1"/>
    </xf>
    <xf numFmtId="165" fontId="1" fillId="4" borderId="8" xfId="5" applyNumberFormat="1" applyFont="1" applyFill="1" applyBorder="1" applyAlignment="1">
      <alignment horizontal="right" vertical="center"/>
    </xf>
    <xf numFmtId="165" fontId="1" fillId="4" borderId="9" xfId="5" applyNumberFormat="1" applyFont="1" applyFill="1" applyBorder="1" applyAlignment="1">
      <alignment horizontal="right" vertical="center"/>
    </xf>
    <xf numFmtId="165" fontId="12" fillId="0" borderId="0" xfId="1" applyNumberFormat="1" applyFont="1"/>
    <xf numFmtId="0" fontId="8" fillId="5" borderId="0" xfId="5" applyFont="1" applyFill="1" applyAlignment="1">
      <alignment vertical="center" wrapText="1"/>
    </xf>
    <xf numFmtId="165" fontId="1" fillId="5" borderId="8" xfId="5" applyNumberFormat="1" applyFont="1" applyFill="1" applyBorder="1" applyAlignment="1">
      <alignment horizontal="right" vertical="center"/>
    </xf>
    <xf numFmtId="165" fontId="1" fillId="4" borderId="1" xfId="5" applyNumberFormat="1" applyFont="1" applyFill="1" applyBorder="1" applyAlignment="1">
      <alignment horizontal="right" vertical="center"/>
    </xf>
    <xf numFmtId="0" fontId="3" fillId="4" borderId="0" xfId="5" applyFont="1" applyFill="1" applyAlignment="1">
      <alignment horizontal="left" vertical="center" wrapText="1"/>
    </xf>
    <xf numFmtId="165" fontId="10" fillId="4" borderId="1" xfId="5" applyNumberFormat="1" applyFont="1" applyFill="1" applyBorder="1" applyAlignment="1">
      <alignment horizontal="right" vertical="center"/>
    </xf>
    <xf numFmtId="165" fontId="10" fillId="4" borderId="8" xfId="5" applyNumberFormat="1" applyFont="1" applyFill="1" applyBorder="1" applyAlignment="1">
      <alignment horizontal="right" vertical="center"/>
    </xf>
    <xf numFmtId="0" fontId="4" fillId="5" borderId="0" xfId="5" applyFont="1" applyFill="1" applyAlignment="1">
      <alignment horizontal="left" vertical="center" wrapText="1"/>
    </xf>
    <xf numFmtId="169" fontId="1" fillId="5" borderId="1" xfId="5" applyNumberFormat="1" applyFont="1" applyFill="1" applyBorder="1" applyAlignment="1">
      <alignment horizontal="right" vertical="center"/>
    </xf>
    <xf numFmtId="169" fontId="1" fillId="5" borderId="8" xfId="5" applyNumberFormat="1" applyFont="1" applyFill="1" applyBorder="1" applyAlignment="1">
      <alignment horizontal="right" vertical="center"/>
    </xf>
    <xf numFmtId="170" fontId="12" fillId="0" borderId="0" xfId="4" applyNumberFormat="1" applyFont="1"/>
    <xf numFmtId="0" fontId="4" fillId="4" borderId="0" xfId="5" applyFont="1" applyFill="1" applyAlignment="1">
      <alignment horizontal="left" vertical="center" wrapText="1"/>
    </xf>
    <xf numFmtId="169" fontId="1" fillId="4" borderId="1" xfId="5" applyNumberFormat="1" applyFont="1" applyFill="1" applyBorder="1" applyAlignment="1">
      <alignment horizontal="right" vertical="center"/>
    </xf>
    <xf numFmtId="169" fontId="1" fillId="4" borderId="8" xfId="5" applyNumberFormat="1" applyFont="1" applyFill="1" applyBorder="1" applyAlignment="1">
      <alignment horizontal="right" vertical="center"/>
    </xf>
    <xf numFmtId="169" fontId="1" fillId="5" borderId="0" xfId="5" applyNumberFormat="1" applyFont="1" applyFill="1" applyAlignment="1">
      <alignment horizontal="right" vertical="center"/>
    </xf>
    <xf numFmtId="165" fontId="1" fillId="5" borderId="1" xfId="5" applyNumberFormat="1" applyFont="1" applyFill="1" applyBorder="1" applyAlignment="1">
      <alignment horizontal="right" vertical="center"/>
    </xf>
    <xf numFmtId="171" fontId="12" fillId="0" borderId="0" xfId="4" applyNumberFormat="1" applyFont="1"/>
    <xf numFmtId="0" fontId="4" fillId="0" borderId="0" xfId="5" applyFont="1" applyAlignment="1">
      <alignment horizontal="left" vertical="center" wrapText="1" indent="1"/>
    </xf>
    <xf numFmtId="165" fontId="1" fillId="0" borderId="1" xfId="5" applyNumberFormat="1" applyFont="1" applyBorder="1" applyAlignment="1">
      <alignment horizontal="right" vertical="center"/>
    </xf>
    <xf numFmtId="0" fontId="4" fillId="4" borderId="0" xfId="5" applyFont="1" applyFill="1" applyAlignment="1">
      <alignment horizontal="left" vertical="center" wrapText="1" indent="1"/>
    </xf>
    <xf numFmtId="0" fontId="4" fillId="0" borderId="0" xfId="5" applyFont="1" applyAlignment="1">
      <alignment horizontal="left" vertical="center" wrapText="1"/>
    </xf>
    <xf numFmtId="165" fontId="1" fillId="0" borderId="8" xfId="5" applyNumberFormat="1" applyFont="1" applyBorder="1" applyAlignment="1">
      <alignment horizontal="right" vertical="center"/>
    </xf>
    <xf numFmtId="0" fontId="3" fillId="0" borderId="0" xfId="5" applyFont="1" applyAlignment="1">
      <alignment horizontal="left" vertical="center" wrapText="1"/>
    </xf>
    <xf numFmtId="165" fontId="10" fillId="0" borderId="1" xfId="5" applyNumberFormat="1" applyFont="1" applyBorder="1" applyAlignment="1">
      <alignment horizontal="right" vertical="center"/>
    </xf>
    <xf numFmtId="165" fontId="10" fillId="0" borderId="8" xfId="5" applyNumberFormat="1" applyFont="1" applyBorder="1" applyAlignment="1">
      <alignment horizontal="right" vertical="center"/>
    </xf>
    <xf numFmtId="172" fontId="10" fillId="0" borderId="8" xfId="5" applyNumberFormat="1" applyFont="1" applyBorder="1" applyAlignment="1">
      <alignment horizontal="right" vertical="center" wrapText="1"/>
    </xf>
    <xf numFmtId="169" fontId="1" fillId="4" borderId="1" xfId="5" applyNumberFormat="1" applyFont="1" applyFill="1" applyBorder="1" applyAlignment="1">
      <alignment horizontal="right" vertical="center" wrapText="1"/>
    </xf>
    <xf numFmtId="169" fontId="1" fillId="4" borderId="8" xfId="5" applyNumberFormat="1" applyFont="1" applyFill="1" applyBorder="1" applyAlignment="1">
      <alignment horizontal="right" vertical="center" wrapText="1"/>
    </xf>
    <xf numFmtId="169" fontId="1" fillId="0" borderId="1" xfId="5" applyNumberFormat="1" applyFont="1" applyBorder="1" applyAlignment="1">
      <alignment horizontal="right" vertical="center" wrapText="1"/>
    </xf>
    <xf numFmtId="169" fontId="1" fillId="0" borderId="8" xfId="5" applyNumberFormat="1" applyFont="1" applyBorder="1" applyAlignment="1">
      <alignment horizontal="right" vertical="center" wrapText="1"/>
    </xf>
    <xf numFmtId="172" fontId="10" fillId="0" borderId="0" xfId="5" applyNumberFormat="1" applyFont="1" applyAlignment="1">
      <alignment horizontal="right" vertical="center" wrapText="1"/>
    </xf>
    <xf numFmtId="0" fontId="8" fillId="0" borderId="0" xfId="5" applyFont="1"/>
    <xf numFmtId="0" fontId="16" fillId="0" borderId="0" xfId="5" applyFont="1"/>
    <xf numFmtId="0" fontId="4" fillId="0" borderId="14" xfId="5" applyFont="1" applyBorder="1" applyAlignment="1">
      <alignment horizontal="left" vertical="center" wrapText="1"/>
    </xf>
    <xf numFmtId="165" fontId="1" fillId="0" borderId="9" xfId="5" applyNumberFormat="1" applyFont="1" applyBorder="1" applyAlignment="1">
      <alignment horizontal="right" vertical="center"/>
    </xf>
    <xf numFmtId="169" fontId="12" fillId="0" borderId="0" xfId="4" applyNumberFormat="1" applyFont="1"/>
    <xf numFmtId="173" fontId="12" fillId="0" borderId="0" xfId="4" applyNumberFormat="1" applyFont="1"/>
    <xf numFmtId="165" fontId="1" fillId="0" borderId="8" xfId="5" applyNumberFormat="1" applyFont="1" applyBorder="1" applyAlignment="1">
      <alignment horizontal="left" vertical="center"/>
    </xf>
    <xf numFmtId="165" fontId="1" fillId="0" borderId="4" xfId="5" applyNumberFormat="1" applyFont="1" applyBorder="1" applyAlignment="1">
      <alignment horizontal="right" vertical="center"/>
    </xf>
    <xf numFmtId="165" fontId="1" fillId="4" borderId="8" xfId="5" applyNumberFormat="1" applyFont="1" applyFill="1" applyBorder="1" applyAlignment="1">
      <alignment horizontal="left" vertical="center"/>
    </xf>
    <xf numFmtId="165" fontId="10" fillId="0" borderId="8" xfId="5" applyNumberFormat="1" applyFont="1" applyBorder="1" applyAlignment="1">
      <alignment horizontal="left" vertical="center"/>
    </xf>
    <xf numFmtId="10" fontId="12" fillId="0" borderId="0" xfId="4" applyNumberFormat="1" applyFont="1"/>
    <xf numFmtId="165" fontId="17" fillId="0" borderId="0" xfId="5" applyNumberFormat="1" applyFont="1"/>
    <xf numFmtId="0" fontId="4" fillId="4" borderId="15" xfId="5" applyFont="1" applyFill="1" applyBorder="1" applyAlignment="1">
      <alignment horizontal="left" vertical="center" wrapText="1"/>
    </xf>
    <xf numFmtId="174" fontId="1" fillId="4" borderId="8" xfId="3" applyNumberFormat="1" applyFont="1" applyFill="1" applyBorder="1" applyAlignment="1">
      <alignment horizontal="center" vertical="center" wrapText="1"/>
    </xf>
    <xf numFmtId="174" fontId="1" fillId="0" borderId="8" xfId="3" applyNumberFormat="1" applyFont="1" applyBorder="1" applyAlignment="1">
      <alignment horizontal="center" vertical="center" wrapText="1"/>
    </xf>
    <xf numFmtId="0" fontId="4" fillId="4" borderId="16" xfId="5" applyFont="1" applyFill="1" applyBorder="1" applyAlignment="1">
      <alignment horizontal="left" vertical="center" wrapText="1"/>
    </xf>
    <xf numFmtId="0" fontId="10" fillId="0" borderId="0" xfId="1" applyFont="1" applyAlignment="1">
      <alignment vertical="center" wrapText="1"/>
    </xf>
    <xf numFmtId="164" fontId="10" fillId="0" borderId="17" xfId="3" applyNumberFormat="1" applyFont="1" applyFill="1" applyBorder="1" applyAlignment="1">
      <alignment vertical="center"/>
    </xf>
    <xf numFmtId="165" fontId="1" fillId="4" borderId="19" xfId="5" applyNumberFormat="1" applyFont="1" applyFill="1" applyBorder="1" applyAlignment="1">
      <alignment horizontal="left" vertical="center"/>
    </xf>
    <xf numFmtId="165" fontId="1" fillId="4" borderId="20" xfId="5" applyNumberFormat="1" applyFont="1" applyFill="1" applyBorder="1" applyAlignment="1">
      <alignment horizontal="right" vertical="center"/>
    </xf>
    <xf numFmtId="165" fontId="1" fillId="4" borderId="21" xfId="5" applyNumberFormat="1" applyFont="1" applyFill="1" applyBorder="1" applyAlignment="1">
      <alignment horizontal="right" vertical="center"/>
    </xf>
    <xf numFmtId="165" fontId="1" fillId="0" borderId="18" xfId="5" applyNumberFormat="1" applyFont="1" applyBorder="1" applyAlignment="1">
      <alignment horizontal="left" vertical="center"/>
    </xf>
    <xf numFmtId="165" fontId="1" fillId="0" borderId="22" xfId="5" applyNumberFormat="1" applyFont="1" applyBorder="1" applyAlignment="1">
      <alignment horizontal="right" vertical="center"/>
    </xf>
    <xf numFmtId="165" fontId="1" fillId="0" borderId="23" xfId="5" applyNumberFormat="1" applyFont="1" applyBorder="1" applyAlignment="1">
      <alignment horizontal="right" vertical="center"/>
    </xf>
    <xf numFmtId="0" fontId="4" fillId="4" borderId="18" xfId="5" applyFont="1" applyFill="1" applyBorder="1" applyAlignment="1">
      <alignment horizontal="left" vertical="center" wrapText="1"/>
    </xf>
    <xf numFmtId="165" fontId="1" fillId="4" borderId="22" xfId="5" applyNumberFormat="1" applyFont="1" applyFill="1" applyBorder="1" applyAlignment="1">
      <alignment horizontal="right" vertical="center"/>
    </xf>
    <xf numFmtId="165" fontId="1" fillId="4" borderId="23" xfId="5" applyNumberFormat="1" applyFont="1" applyFill="1" applyBorder="1" applyAlignment="1">
      <alignment horizontal="right" vertical="center"/>
    </xf>
    <xf numFmtId="0" fontId="4" fillId="0" borderId="24" xfId="5" applyFont="1" applyBorder="1" applyAlignment="1">
      <alignment horizontal="left" vertical="center" wrapText="1"/>
    </xf>
    <xf numFmtId="165" fontId="1" fillId="0" borderId="25" xfId="5" applyNumberFormat="1" applyFont="1" applyBorder="1" applyAlignment="1">
      <alignment horizontal="right" vertical="center"/>
    </xf>
    <xf numFmtId="165" fontId="1" fillId="0" borderId="26" xfId="5" applyNumberFormat="1" applyFont="1" applyBorder="1" applyAlignment="1">
      <alignment horizontal="right" vertical="center"/>
    </xf>
    <xf numFmtId="0" fontId="3" fillId="0" borderId="15" xfId="5" applyFont="1" applyBorder="1" applyAlignment="1">
      <alignment horizontal="left" vertical="center" wrapText="1"/>
    </xf>
    <xf numFmtId="165" fontId="10" fillId="0" borderId="20" xfId="5" applyNumberFormat="1" applyFont="1" applyBorder="1" applyAlignment="1">
      <alignment horizontal="right" vertical="center"/>
    </xf>
    <xf numFmtId="165" fontId="10" fillId="0" borderId="21" xfId="5" applyNumberFormat="1" applyFont="1" applyBorder="1" applyAlignment="1">
      <alignment horizontal="right" vertical="center"/>
    </xf>
    <xf numFmtId="175" fontId="1" fillId="0" borderId="1" xfId="5" applyNumberFormat="1" applyFont="1" applyBorder="1" applyAlignment="1">
      <alignment horizontal="right" vertical="center"/>
    </xf>
    <xf numFmtId="175" fontId="1" fillId="0" borderId="8" xfId="5" applyNumberFormat="1" applyFont="1" applyBorder="1" applyAlignment="1">
      <alignment horizontal="right" vertical="center"/>
    </xf>
    <xf numFmtId="169" fontId="1" fillId="4" borderId="1" xfId="4" applyNumberFormat="1" applyFont="1" applyFill="1" applyBorder="1" applyAlignment="1">
      <alignment horizontal="right" vertical="center"/>
    </xf>
    <xf numFmtId="169" fontId="1" fillId="4" borderId="8" xfId="4" applyNumberFormat="1" applyFont="1" applyFill="1" applyBorder="1" applyAlignment="1">
      <alignment horizontal="right" vertical="center"/>
    </xf>
    <xf numFmtId="176" fontId="12" fillId="0" borderId="0" xfId="4" applyNumberFormat="1" applyFont="1"/>
    <xf numFmtId="169" fontId="1" fillId="5" borderId="1" xfId="4" applyNumberFormat="1" applyFont="1" applyFill="1" applyBorder="1" applyAlignment="1">
      <alignment horizontal="right" vertical="center"/>
    </xf>
    <xf numFmtId="169" fontId="1" fillId="5" borderId="8" xfId="4" applyNumberFormat="1" applyFont="1" applyFill="1" applyBorder="1" applyAlignment="1">
      <alignment horizontal="right" vertical="center"/>
    </xf>
    <xf numFmtId="177" fontId="1" fillId="0" borderId="0" xfId="5" applyNumberFormat="1" applyFont="1" applyAlignment="1">
      <alignment horizontal="right" vertical="center"/>
    </xf>
    <xf numFmtId="0" fontId="18" fillId="5" borderId="0" xfId="5" applyFont="1" applyFill="1" applyAlignment="1">
      <alignment vertical="center" wrapText="1"/>
    </xf>
    <xf numFmtId="165" fontId="10" fillId="5" borderId="1" xfId="5" applyNumberFormat="1" applyFont="1" applyFill="1" applyBorder="1" applyAlignment="1">
      <alignment horizontal="right" vertical="center"/>
    </xf>
    <xf numFmtId="165" fontId="10" fillId="5" borderId="8" xfId="5" applyNumberFormat="1" applyFont="1" applyFill="1" applyBorder="1" applyAlignment="1">
      <alignment horizontal="right" vertical="center"/>
    </xf>
    <xf numFmtId="175" fontId="1" fillId="5" borderId="8" xfId="5" applyNumberFormat="1" applyFont="1" applyFill="1" applyBorder="1" applyAlignment="1">
      <alignment horizontal="right" vertical="center"/>
    </xf>
    <xf numFmtId="175" fontId="12" fillId="0" borderId="0" xfId="1" applyNumberFormat="1" applyFont="1"/>
    <xf numFmtId="178" fontId="1" fillId="4" borderId="1" xfId="5" applyNumberFormat="1" applyFont="1" applyFill="1" applyBorder="1" applyAlignment="1">
      <alignment horizontal="right" vertical="center"/>
    </xf>
    <xf numFmtId="178" fontId="1" fillId="4" borderId="8" xfId="5" applyNumberFormat="1" applyFont="1" applyFill="1" applyBorder="1" applyAlignment="1">
      <alignment horizontal="right" vertical="center"/>
    </xf>
    <xf numFmtId="178" fontId="1" fillId="0" borderId="1" xfId="5" applyNumberFormat="1" applyFont="1" applyBorder="1" applyAlignment="1">
      <alignment horizontal="right" vertical="center"/>
    </xf>
    <xf numFmtId="178" fontId="1" fillId="0" borderId="8" xfId="5" applyNumberFormat="1" applyFont="1" applyBorder="1" applyAlignment="1">
      <alignment horizontal="right" vertical="center"/>
    </xf>
    <xf numFmtId="0" fontId="10" fillId="4" borderId="0" xfId="1" applyFont="1" applyFill="1" applyAlignment="1">
      <alignment vertical="center" wrapText="1"/>
    </xf>
    <xf numFmtId="3" fontId="10" fillId="4" borderId="8" xfId="3" applyNumberFormat="1" applyFont="1" applyFill="1" applyBorder="1" applyAlignment="1">
      <alignment horizontal="right" vertical="center"/>
    </xf>
    <xf numFmtId="0" fontId="4" fillId="0" borderId="5" xfId="0" applyFont="1" applyBorder="1" applyAlignment="1">
      <alignment horizontal="left" vertical="center" wrapText="1" indent="1"/>
    </xf>
    <xf numFmtId="0" fontId="4" fillId="0" borderId="5" xfId="0" applyFont="1" applyFill="1" applyBorder="1" applyAlignment="1">
      <alignment horizontal="left" vertical="center" wrapText="1" indent="1"/>
    </xf>
    <xf numFmtId="0" fontId="4" fillId="0" borderId="0" xfId="0" applyFont="1" applyBorder="1" applyAlignment="1">
      <alignment vertical="center" wrapText="1"/>
    </xf>
    <xf numFmtId="164" fontId="4" fillId="0" borderId="0" xfId="0" applyNumberFormat="1" applyFont="1" applyBorder="1" applyAlignment="1">
      <alignment vertical="center" wrapText="1"/>
    </xf>
    <xf numFmtId="0" fontId="18" fillId="4" borderId="0" xfId="5" applyFont="1" applyFill="1" applyAlignment="1">
      <alignment vertical="center" wrapText="1"/>
    </xf>
    <xf numFmtId="0" fontId="8" fillId="4" borderId="0" xfId="5" applyFont="1" applyFill="1" applyAlignment="1">
      <alignment horizontal="left" vertical="center" wrapText="1" indent="1"/>
    </xf>
    <xf numFmtId="0" fontId="8" fillId="5" borderId="0" xfId="5" applyFont="1" applyFill="1" applyAlignment="1">
      <alignment horizontal="left" vertical="center" wrapText="1" indent="1"/>
    </xf>
    <xf numFmtId="0" fontId="3" fillId="5" borderId="0" xfId="5" applyFont="1" applyFill="1" applyAlignment="1">
      <alignment horizontal="left" vertical="center" wrapText="1"/>
    </xf>
    <xf numFmtId="169" fontId="1" fillId="5" borderId="0" xfId="5" applyNumberFormat="1" applyFont="1" applyFill="1" applyBorder="1" applyAlignment="1">
      <alignment horizontal="right" vertical="center"/>
    </xf>
    <xf numFmtId="0" fontId="4" fillId="5" borderId="16" xfId="5" applyFont="1" applyFill="1" applyBorder="1" applyAlignment="1">
      <alignment horizontal="left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0" fontId="1" fillId="0" borderId="0" xfId="1" quotePrefix="1" applyFont="1" applyAlignment="1">
      <alignment horizontal="left" vertical="center" wrapText="1" indent="1"/>
    </xf>
    <xf numFmtId="0" fontId="1" fillId="4" borderId="0" xfId="1" quotePrefix="1" applyFont="1" applyFill="1" applyAlignment="1">
      <alignment horizontal="left" vertical="center" wrapText="1" indent="1"/>
    </xf>
    <xf numFmtId="0" fontId="10" fillId="0" borderId="0" xfId="1" applyFont="1" applyAlignment="1">
      <alignment horizontal="left" vertical="center" wrapText="1"/>
    </xf>
    <xf numFmtId="3" fontId="10" fillId="0" borderId="8" xfId="3" applyNumberFormat="1" applyFont="1" applyFill="1" applyBorder="1" applyAlignment="1">
      <alignment vertical="center"/>
    </xf>
    <xf numFmtId="0" fontId="1" fillId="0" borderId="0" xfId="1" applyFont="1" applyFill="1" applyAlignment="1">
      <alignment horizontal="left" vertical="center" wrapText="1"/>
    </xf>
    <xf numFmtId="166" fontId="1" fillId="0" borderId="1" xfId="1" applyNumberFormat="1" applyFont="1" applyFill="1" applyBorder="1" applyAlignment="1" applyProtection="1">
      <alignment horizontal="right" vertical="center"/>
      <protection locked="0"/>
    </xf>
    <xf numFmtId="166" fontId="1" fillId="0" borderId="0" xfId="1" applyNumberFormat="1" applyFont="1" applyFill="1" applyAlignment="1" applyProtection="1">
      <alignment horizontal="right" vertical="center"/>
      <protection locked="0"/>
    </xf>
    <xf numFmtId="0" fontId="19" fillId="8" borderId="0" xfId="0" applyFont="1" applyFill="1" applyAlignment="1">
      <alignment vertical="center" wrapText="1"/>
    </xf>
    <xf numFmtId="0" fontId="19" fillId="8" borderId="5" xfId="0" applyFont="1" applyFill="1" applyBorder="1" applyAlignment="1">
      <alignment horizontal="left" vertical="center" wrapText="1" indent="1"/>
    </xf>
    <xf numFmtId="164" fontId="4" fillId="8" borderId="5" xfId="0" applyNumberFormat="1" applyFont="1" applyFill="1" applyBorder="1" applyAlignment="1">
      <alignment vertical="center" wrapText="1"/>
    </xf>
    <xf numFmtId="164" fontId="4" fillId="8" borderId="1" xfId="0" applyNumberFormat="1" applyFont="1" applyFill="1" applyBorder="1" applyAlignment="1">
      <alignment vertical="center" wrapText="1"/>
    </xf>
    <xf numFmtId="164" fontId="19" fillId="8" borderId="1" xfId="0" applyNumberFormat="1" applyFont="1" applyFill="1" applyBorder="1" applyAlignment="1">
      <alignment vertical="center" wrapText="1"/>
    </xf>
    <xf numFmtId="164" fontId="19" fillId="8" borderId="5" xfId="0" applyNumberFormat="1" applyFont="1" applyFill="1" applyBorder="1" applyAlignment="1">
      <alignment vertical="center" wrapText="1"/>
    </xf>
    <xf numFmtId="0" fontId="4" fillId="5" borderId="5" xfId="1" applyFont="1" applyFill="1" applyBorder="1" applyAlignment="1">
      <alignment vertical="center" wrapText="1"/>
    </xf>
    <xf numFmtId="165" fontId="10" fillId="4" borderId="9" xfId="5" applyNumberFormat="1" applyFont="1" applyFill="1" applyBorder="1" applyAlignment="1">
      <alignment horizontal="right" vertical="center"/>
    </xf>
    <xf numFmtId="0" fontId="8" fillId="9" borderId="0" xfId="5" applyFont="1" applyFill="1" applyAlignment="1">
      <alignment horizontal="left" vertical="center" wrapText="1" indent="1"/>
    </xf>
    <xf numFmtId="43" fontId="16" fillId="5" borderId="0" xfId="6" applyFont="1" applyFill="1" applyAlignment="1">
      <alignment horizontal="left" vertical="center" wrapText="1"/>
    </xf>
    <xf numFmtId="43" fontId="16" fillId="5" borderId="0" xfId="6" applyFont="1" applyFill="1" applyBorder="1" applyAlignment="1">
      <alignment horizontal="right" vertical="center"/>
    </xf>
    <xf numFmtId="169" fontId="5" fillId="0" borderId="0" xfId="7" applyNumberFormat="1" applyFont="1"/>
    <xf numFmtId="0" fontId="4" fillId="0" borderId="0" xfId="5" applyFont="1" applyFill="1" applyAlignment="1">
      <alignment horizontal="left" vertical="center" wrapText="1"/>
    </xf>
    <xf numFmtId="174" fontId="12" fillId="0" borderId="0" xfId="1" applyNumberFormat="1" applyFont="1"/>
    <xf numFmtId="164" fontId="5" fillId="0" borderId="0" xfId="1" applyNumberFormat="1"/>
    <xf numFmtId="165" fontId="1" fillId="0" borderId="8" xfId="5" applyNumberFormat="1" applyFont="1" applyFill="1" applyBorder="1" applyAlignment="1">
      <alignment horizontal="right" vertical="center"/>
    </xf>
    <xf numFmtId="0" fontId="16" fillId="0" borderId="0" xfId="5" applyFont="1" applyFill="1" applyBorder="1" applyAlignment="1">
      <alignment horizontal="left" vertical="center" wrapText="1"/>
    </xf>
    <xf numFmtId="43" fontId="16" fillId="0" borderId="0" xfId="6" applyFont="1" applyFill="1" applyBorder="1" applyAlignment="1">
      <alignment horizontal="right" vertical="center"/>
    </xf>
    <xf numFmtId="169" fontId="1" fillId="0" borderId="0" xfId="5" applyNumberFormat="1" applyFont="1" applyFill="1" applyBorder="1" applyAlignment="1">
      <alignment horizontal="right" vertical="center"/>
    </xf>
    <xf numFmtId="0" fontId="4" fillId="0" borderId="0" xfId="5" applyFont="1" applyFill="1" applyAlignment="1">
      <alignment horizontal="left" vertical="center" wrapText="1" indent="1"/>
    </xf>
    <xf numFmtId="165" fontId="1" fillId="0" borderId="1" xfId="5" applyNumberFormat="1" applyFont="1" applyFill="1" applyBorder="1" applyAlignment="1">
      <alignment horizontal="right" vertical="center"/>
    </xf>
    <xf numFmtId="0" fontId="4" fillId="9" borderId="0" xfId="5" applyFont="1" applyFill="1" applyAlignment="1">
      <alignment horizontal="left" vertical="center" wrapText="1" indent="1"/>
    </xf>
    <xf numFmtId="165" fontId="1" fillId="9" borderId="8" xfId="5" applyNumberFormat="1" applyFont="1" applyFill="1" applyBorder="1" applyAlignment="1">
      <alignment horizontal="right" vertical="center"/>
    </xf>
    <xf numFmtId="165" fontId="1" fillId="9" borderId="1" xfId="5" applyNumberFormat="1" applyFont="1" applyFill="1" applyBorder="1" applyAlignment="1">
      <alignment horizontal="right" vertical="center"/>
    </xf>
    <xf numFmtId="0" fontId="18" fillId="9" borderId="0" xfId="5" applyFont="1" applyFill="1" applyAlignment="1">
      <alignment vertical="center" wrapText="1"/>
    </xf>
    <xf numFmtId="165" fontId="10" fillId="9" borderId="8" xfId="5" applyNumberFormat="1" applyFont="1" applyFill="1" applyBorder="1" applyAlignment="1">
      <alignment horizontal="right" vertical="center"/>
    </xf>
    <xf numFmtId="0" fontId="4" fillId="9" borderId="0" xfId="5" applyFont="1" applyFill="1" applyAlignment="1">
      <alignment horizontal="left" vertical="center" wrapText="1"/>
    </xf>
    <xf numFmtId="169" fontId="1" fillId="9" borderId="1" xfId="5" applyNumberFormat="1" applyFont="1" applyFill="1" applyBorder="1" applyAlignment="1">
      <alignment horizontal="right" vertical="center"/>
    </xf>
    <xf numFmtId="169" fontId="1" fillId="9" borderId="8" xfId="5" applyNumberFormat="1" applyFont="1" applyFill="1" applyBorder="1" applyAlignment="1">
      <alignment horizontal="right" vertical="center"/>
    </xf>
    <xf numFmtId="169" fontId="1" fillId="0" borderId="1" xfId="5" applyNumberFormat="1" applyFont="1" applyFill="1" applyBorder="1" applyAlignment="1">
      <alignment horizontal="right" vertical="center"/>
    </xf>
    <xf numFmtId="169" fontId="1" fillId="0" borderId="8" xfId="5" applyNumberFormat="1" applyFont="1" applyFill="1" applyBorder="1" applyAlignment="1">
      <alignment horizontal="right" vertical="center"/>
    </xf>
    <xf numFmtId="0" fontId="16" fillId="0" borderId="0" xfId="5" applyFont="1" applyFill="1" applyAlignment="1">
      <alignment horizontal="left" vertical="center" wrapText="1"/>
    </xf>
    <xf numFmtId="0" fontId="3" fillId="9" borderId="0" xfId="5" applyFont="1" applyFill="1" applyAlignment="1">
      <alignment horizontal="left" vertical="center" wrapText="1"/>
    </xf>
    <xf numFmtId="169" fontId="10" fillId="9" borderId="1" xfId="5" applyNumberFormat="1" applyFont="1" applyFill="1" applyBorder="1" applyAlignment="1">
      <alignment horizontal="right" vertical="center"/>
    </xf>
    <xf numFmtId="169" fontId="10" fillId="9" borderId="8" xfId="5" applyNumberFormat="1" applyFont="1" applyFill="1" applyBorder="1" applyAlignment="1">
      <alignment horizontal="right" vertical="center"/>
    </xf>
    <xf numFmtId="0" fontId="18" fillId="0" borderId="0" xfId="5" applyFont="1" applyFill="1" applyAlignment="1">
      <alignment vertical="center" wrapText="1"/>
    </xf>
    <xf numFmtId="165" fontId="10" fillId="0" borderId="8" xfId="5" applyNumberFormat="1" applyFont="1" applyFill="1" applyBorder="1" applyAlignment="1">
      <alignment horizontal="right" vertical="center"/>
    </xf>
    <xf numFmtId="0" fontId="8" fillId="0" borderId="0" xfId="5" applyFont="1" applyFill="1" applyAlignment="1">
      <alignment horizontal="left" vertical="center" wrapText="1" indent="1"/>
    </xf>
    <xf numFmtId="0" fontId="5" fillId="0" borderId="0" xfId="1" applyFill="1" applyBorder="1"/>
    <xf numFmtId="0" fontId="1" fillId="9" borderId="0" xfId="1" applyFont="1" applyFill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23" fillId="9" borderId="0" xfId="0" applyFont="1" applyFill="1" applyAlignment="1">
      <alignment horizontal="left" vertical="center" wrapText="1"/>
    </xf>
    <xf numFmtId="3" fontId="1" fillId="9" borderId="8" xfId="3" applyNumberFormat="1" applyFont="1" applyFill="1" applyBorder="1" applyAlignment="1">
      <alignment vertical="center"/>
    </xf>
    <xf numFmtId="0" fontId="23" fillId="0" borderId="0" xfId="0" applyFont="1" applyFill="1" applyAlignment="1">
      <alignment horizontal="left" vertical="center" wrapText="1"/>
    </xf>
    <xf numFmtId="0" fontId="25" fillId="0" borderId="0" xfId="0" applyFont="1" applyFill="1" applyAlignment="1">
      <alignment horizontal="left" vertical="center" wrapText="1"/>
    </xf>
    <xf numFmtId="0" fontId="17" fillId="0" borderId="0" xfId="1" applyFont="1"/>
    <xf numFmtId="3" fontId="17" fillId="0" borderId="0" xfId="1" applyNumberFormat="1" applyFont="1"/>
    <xf numFmtId="0" fontId="23" fillId="4" borderId="0" xfId="0" applyFont="1" applyFill="1" applyAlignment="1">
      <alignment horizontal="left" vertical="center" wrapText="1" indent="1"/>
    </xf>
    <xf numFmtId="0" fontId="20" fillId="0" borderId="0" xfId="1" applyFont="1" applyFill="1" applyAlignment="1">
      <alignment horizontal="left" vertical="center" wrapText="1" indent="2"/>
    </xf>
    <xf numFmtId="164" fontId="20" fillId="0" borderId="8" xfId="3" applyNumberFormat="1" applyFont="1" applyFill="1" applyBorder="1" applyAlignment="1">
      <alignment vertical="center"/>
    </xf>
    <xf numFmtId="0" fontId="23" fillId="0" borderId="0" xfId="0" applyFont="1" applyFill="1" applyAlignment="1">
      <alignment horizontal="left" vertical="center" wrapText="1" indent="1"/>
    </xf>
    <xf numFmtId="164" fontId="1" fillId="9" borderId="8" xfId="3" applyNumberFormat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 wrapText="1" indent="2"/>
    </xf>
    <xf numFmtId="164" fontId="20" fillId="0" borderId="0" xfId="3" applyNumberFormat="1" applyFont="1" applyFill="1" applyBorder="1" applyAlignment="1">
      <alignment vertical="center"/>
    </xf>
    <xf numFmtId="0" fontId="17" fillId="0" borderId="0" xfId="1" applyFont="1" applyAlignment="1">
      <alignment horizontal="right"/>
    </xf>
    <xf numFmtId="0" fontId="23" fillId="9" borderId="0" xfId="0" applyFont="1" applyFill="1" applyAlignment="1">
      <alignment horizontal="left" vertical="center" wrapText="1" indent="1"/>
    </xf>
    <xf numFmtId="0" fontId="23" fillId="9" borderId="0" xfId="0" applyFont="1" applyFill="1" applyAlignment="1">
      <alignment horizontal="left" vertical="center" wrapText="1" indent="2"/>
    </xf>
    <xf numFmtId="0" fontId="23" fillId="0" borderId="0" xfId="0" applyFont="1" applyFill="1" applyAlignment="1">
      <alignment horizontal="left" vertical="center" wrapText="1" indent="2"/>
    </xf>
    <xf numFmtId="164" fontId="10" fillId="0" borderId="8" xfId="3" applyNumberFormat="1" applyFont="1" applyFill="1" applyBorder="1" applyAlignment="1">
      <alignment vertical="center"/>
    </xf>
    <xf numFmtId="0" fontId="7" fillId="0" borderId="0" xfId="1" applyFont="1" applyFill="1"/>
    <xf numFmtId="165" fontId="1" fillId="9" borderId="1" xfId="1" applyNumberFormat="1" applyFont="1" applyFill="1" applyBorder="1" applyAlignment="1" applyProtection="1">
      <alignment horizontal="right" vertical="center"/>
      <protection locked="0"/>
    </xf>
    <xf numFmtId="165" fontId="1" fillId="9" borderId="8" xfId="1" applyNumberFormat="1" applyFont="1" applyFill="1" applyBorder="1" applyAlignment="1" applyProtection="1">
      <alignment horizontal="right" vertical="center"/>
      <protection locked="0"/>
    </xf>
    <xf numFmtId="0" fontId="1" fillId="0" borderId="5" xfId="1" applyFont="1" applyFill="1" applyBorder="1" applyAlignment="1">
      <alignment vertical="center" wrapText="1"/>
    </xf>
    <xf numFmtId="168" fontId="1" fillId="0" borderId="0" xfId="3" applyNumberFormat="1" applyFont="1" applyFill="1" applyBorder="1"/>
    <xf numFmtId="0" fontId="1" fillId="0" borderId="0" xfId="1" applyFont="1" applyFill="1" applyBorder="1" applyAlignment="1">
      <alignment vertical="center"/>
    </xf>
    <xf numFmtId="0" fontId="2" fillId="0" borderId="3" xfId="1" applyFont="1" applyBorder="1" applyAlignment="1">
      <alignment horizontal="center" vertical="center" wrapText="1"/>
    </xf>
    <xf numFmtId="3" fontId="16" fillId="0" borderId="0" xfId="1" applyNumberFormat="1" applyFont="1"/>
    <xf numFmtId="0" fontId="1" fillId="0" borderId="0" xfId="1" applyFont="1" applyBorder="1" applyAlignment="1">
      <alignment vertical="center" wrapText="1"/>
    </xf>
    <xf numFmtId="164" fontId="1" fillId="0" borderId="0" xfId="3" applyNumberFormat="1" applyFont="1" applyFill="1" applyBorder="1" applyAlignment="1">
      <alignment vertical="center"/>
    </xf>
    <xf numFmtId="175" fontId="1" fillId="0" borderId="8" xfId="5" applyNumberFormat="1" applyFont="1" applyFill="1" applyBorder="1" applyAlignment="1">
      <alignment horizontal="right" vertical="center"/>
    </xf>
    <xf numFmtId="175" fontId="1" fillId="9" borderId="8" xfId="5" applyNumberFormat="1" applyFont="1" applyFill="1" applyBorder="1" applyAlignment="1">
      <alignment horizontal="right" vertical="center"/>
    </xf>
    <xf numFmtId="169" fontId="4" fillId="0" borderId="0" xfId="7" applyNumberFormat="1" applyFont="1" applyFill="1" applyAlignment="1">
      <alignment horizontal="right" vertical="center" wrapText="1"/>
    </xf>
    <xf numFmtId="0" fontId="4" fillId="0" borderId="0" xfId="5" applyFont="1" applyFill="1" applyBorder="1" applyAlignment="1">
      <alignment horizontal="left" vertical="center" wrapText="1"/>
    </xf>
    <xf numFmtId="174" fontId="1" fillId="0" borderId="0" xfId="3" applyNumberFormat="1" applyFont="1" applyFill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174" fontId="1" fillId="5" borderId="8" xfId="3" applyNumberFormat="1" applyFont="1" applyFill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165" fontId="5" fillId="0" borderId="0" xfId="1" applyNumberFormat="1"/>
    <xf numFmtId="169" fontId="4" fillId="5" borderId="0" xfId="7" applyNumberFormat="1" applyFont="1" applyFill="1" applyAlignment="1">
      <alignment horizontal="right" vertical="center" wrapText="1"/>
    </xf>
    <xf numFmtId="166" fontId="1" fillId="5" borderId="1" xfId="1" applyNumberFormat="1" applyFont="1" applyFill="1" applyBorder="1" applyAlignment="1" applyProtection="1">
      <alignment horizontal="right" vertical="center"/>
      <protection locked="0"/>
    </xf>
    <xf numFmtId="165" fontId="1" fillId="5" borderId="1" xfId="1" applyNumberFormat="1" applyFont="1" applyFill="1" applyBorder="1" applyAlignment="1" applyProtection="1">
      <alignment horizontal="right" vertical="center"/>
      <protection locked="0"/>
    </xf>
    <xf numFmtId="164" fontId="10" fillId="9" borderId="8" xfId="3" applyNumberFormat="1" applyFont="1" applyFill="1" applyBorder="1" applyAlignment="1">
      <alignment vertical="center"/>
    </xf>
    <xf numFmtId="168" fontId="1" fillId="6" borderId="5" xfId="3" applyNumberFormat="1" applyFont="1" applyFill="1" applyBorder="1" applyAlignment="1">
      <alignment vertical="center" wrapText="1"/>
    </xf>
    <xf numFmtId="168" fontId="1" fillId="6" borderId="5" xfId="3" applyNumberFormat="1" applyFont="1" applyFill="1" applyBorder="1" applyAlignment="1">
      <alignment vertical="center"/>
    </xf>
    <xf numFmtId="168" fontId="1" fillId="6" borderId="8" xfId="3" applyNumberFormat="1" applyFont="1" applyFill="1" applyBorder="1" applyAlignment="1">
      <alignment vertical="center" wrapText="1"/>
    </xf>
    <xf numFmtId="168" fontId="1" fillId="0" borderId="5" xfId="3" applyNumberFormat="1" applyFont="1" applyFill="1" applyBorder="1" applyAlignment="1">
      <alignment vertical="center"/>
    </xf>
    <xf numFmtId="168" fontId="1" fillId="0" borderId="8" xfId="3" applyNumberFormat="1" applyFont="1" applyFill="1" applyBorder="1" applyAlignment="1">
      <alignment vertical="center"/>
    </xf>
    <xf numFmtId="168" fontId="1" fillId="6" borderId="8" xfId="3" applyNumberFormat="1" applyFont="1" applyFill="1" applyBorder="1" applyAlignment="1">
      <alignment vertical="center"/>
    </xf>
    <xf numFmtId="168" fontId="1" fillId="6" borderId="8" xfId="3" applyNumberFormat="1" applyFont="1" applyFill="1" applyBorder="1" applyAlignment="1">
      <alignment horizontal="right" vertical="center" wrapText="1"/>
    </xf>
    <xf numFmtId="168" fontId="1" fillId="0" borderId="8" xfId="3" applyNumberFormat="1" applyFont="1" applyFill="1" applyBorder="1" applyAlignment="1">
      <alignment horizontal="right" vertical="center"/>
    </xf>
    <xf numFmtId="0" fontId="5" fillId="0" borderId="0" xfId="1" applyAlignment="1"/>
    <xf numFmtId="169" fontId="16" fillId="0" borderId="0" xfId="6" applyNumberFormat="1" applyFont="1" applyFill="1" applyBorder="1" applyAlignment="1">
      <alignment horizontal="right" vertical="center"/>
    </xf>
    <xf numFmtId="0" fontId="7" fillId="5" borderId="0" xfId="1" applyFont="1" applyFill="1"/>
    <xf numFmtId="0" fontId="6" fillId="5" borderId="0" xfId="1" applyFont="1" applyFill="1"/>
    <xf numFmtId="165" fontId="7" fillId="5" borderId="0" xfId="1" applyNumberFormat="1" applyFont="1" applyFill="1"/>
    <xf numFmtId="165" fontId="6" fillId="5" borderId="0" xfId="1" applyNumberFormat="1" applyFont="1" applyFill="1"/>
    <xf numFmtId="165" fontId="27" fillId="5" borderId="0" xfId="1" applyNumberFormat="1" applyFont="1" applyFill="1"/>
    <xf numFmtId="3" fontId="16" fillId="5" borderId="0" xfId="1" applyNumberFormat="1" applyFont="1" applyFill="1"/>
    <xf numFmtId="0" fontId="16" fillId="5" borderId="0" xfId="1" applyFont="1" applyFill="1"/>
    <xf numFmtId="179" fontId="7" fillId="5" borderId="0" xfId="1" applyNumberFormat="1" applyFont="1" applyFill="1"/>
    <xf numFmtId="164" fontId="16" fillId="5" borderId="0" xfId="1" applyNumberFormat="1" applyFont="1" applyFill="1"/>
    <xf numFmtId="164" fontId="7" fillId="5" borderId="0" xfId="1" applyNumberFormat="1" applyFont="1" applyFill="1"/>
    <xf numFmtId="169" fontId="7" fillId="5" borderId="0" xfId="7" applyNumberFormat="1" applyFont="1" applyFill="1"/>
    <xf numFmtId="0" fontId="17" fillId="5" borderId="0" xfId="1" applyFont="1" applyFill="1" applyAlignment="1">
      <alignment horizontal="right"/>
    </xf>
    <xf numFmtId="164" fontId="6" fillId="5" borderId="0" xfId="1" applyNumberFormat="1" applyFont="1" applyFill="1"/>
    <xf numFmtId="0" fontId="7" fillId="5" borderId="0" xfId="1" applyFont="1" applyFill="1" applyBorder="1"/>
    <xf numFmtId="0" fontId="24" fillId="5" borderId="0" xfId="0" applyFont="1" applyFill="1" applyBorder="1" applyAlignment="1">
      <alignment horizontal="left" vertical="center" wrapText="1"/>
    </xf>
    <xf numFmtId="0" fontId="23" fillId="5" borderId="0" xfId="0" applyFont="1" applyFill="1" applyBorder="1" applyAlignment="1">
      <alignment horizontal="left" vertical="center" wrapText="1"/>
    </xf>
    <xf numFmtId="0" fontId="26" fillId="5" borderId="0" xfId="0" applyFont="1" applyFill="1" applyBorder="1" applyAlignment="1">
      <alignment horizontal="left" vertical="center" wrapText="1" indent="1"/>
    </xf>
    <xf numFmtId="3" fontId="17" fillId="5" borderId="0" xfId="1" applyNumberFormat="1" applyFont="1" applyFill="1"/>
    <xf numFmtId="0" fontId="8" fillId="5" borderId="0" xfId="1" applyFont="1" applyFill="1"/>
    <xf numFmtId="165" fontId="16" fillId="5" borderId="0" xfId="1" applyNumberFormat="1" applyFont="1" applyFill="1" applyBorder="1" applyAlignment="1" applyProtection="1">
      <alignment horizontal="right" vertical="center"/>
      <protection locked="0"/>
    </xf>
    <xf numFmtId="0" fontId="7" fillId="10" borderId="0" xfId="1" applyFont="1" applyFill="1"/>
    <xf numFmtId="0" fontId="1" fillId="0" borderId="0" xfId="1" applyFont="1" applyAlignment="1">
      <alignment horizontal="left" vertical="center" wrapText="1"/>
    </xf>
    <xf numFmtId="0" fontId="5" fillId="0" borderId="0" xfId="1" applyFill="1"/>
    <xf numFmtId="10" fontId="12" fillId="0" borderId="0" xfId="1" applyNumberFormat="1" applyFont="1" applyFill="1"/>
    <xf numFmtId="176" fontId="5" fillId="0" borderId="0" xfId="1" applyNumberFormat="1" applyFill="1"/>
    <xf numFmtId="169" fontId="5" fillId="0" borderId="0" xfId="1" applyNumberFormat="1" applyFill="1"/>
    <xf numFmtId="0" fontId="1" fillId="0" borderId="0" xfId="1" applyFont="1" applyAlignment="1">
      <alignment horizontal="left" vertical="center" wrapText="1"/>
    </xf>
    <xf numFmtId="0" fontId="2" fillId="0" borderId="8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</cellXfs>
  <cellStyles count="8">
    <cellStyle name="Dziesiętny" xfId="6" builtinId="3"/>
    <cellStyle name="Dziesiętny 2" xfId="3" xr:uid="{EFEE3429-3607-4577-8A71-D1838F64FC5F}"/>
    <cellStyle name="Normalny" xfId="0" builtinId="0"/>
    <cellStyle name="Normalny 2" xfId="1" xr:uid="{105DD3E6-7F4F-47A6-9497-2173AEB9046E}"/>
    <cellStyle name="Normalny 41" xfId="5" xr:uid="{628E7F95-C866-47EE-96A3-3C95D8F6942B}"/>
    <cellStyle name="Normalny_NEW MIFFF PZU SA 9.2009 PATRYK 2" xfId="2" xr:uid="{552511FB-C167-4C0B-85FB-8E3216D2DF62}"/>
    <cellStyle name="Procentowy" xfId="7" builtinId="5"/>
    <cellStyle name="Procentowy 2" xfId="4" xr:uid="{0B18514D-1B78-45DA-9DBB-F900454DB276}"/>
  </cellStyles>
  <dxfs count="0"/>
  <tableStyles count="0" defaultTableStyle="TableStyleMedium2" defaultPivotStyle="PivotStyleLight16"/>
  <colors>
    <mruColors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RAPORTY%20OKRESOWE%20NA%20GPW\2022\YE2022\MASTER\za&#322;&#261;czniki%202022_values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RAPORTY%20OKRESOWE%20NA%20GPW\2024\YE2024\MASTER\MASTER_DO_SPRAWOZDANIA_Z_DZIA&#321;ALNO&#346;CI_2024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RAPORTY%20OKRESOWE%20NA%20GPW\2023\YE2023\BRA_dane%20finansowe\Segmenty%20122023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RAPORTY%20OKRESOWE%20NA%20GPW\2024\YE2024\BRA_dane%20finansowe\Segmenty%20122024.xlsx" TargetMode="External"/><Relationship Id="rId1" Type="http://schemas.openxmlformats.org/officeDocument/2006/relationships/externalLinkPath" Target="file:///Z:\RAPORTY%20OKRESOWE%20NA%20GPW\2024\YE2024\BRA_dane%20finansowe\Segmenty%20122024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RAPORTY%20OKRESOWE%20NA%20GPW\2024\YE2024\dane_zagr\zagr_dane_fin_12.2024.xlsx" TargetMode="External"/><Relationship Id="rId1" Type="http://schemas.openxmlformats.org/officeDocument/2006/relationships/externalLinkPath" Target="file:///Z:\RAPORTY%20OKRESOWE%20NA%20GPW\2024\YE2024\dane_zagr\zagr_dane_fin_12.2024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RAPORTY%20OKRESOWE%20NA%20GPW\2023\YE2023\MASTER\pomocnicze\zagr_wskazniki.xlsx" TargetMode="External"/><Relationship Id="rId1" Type="http://schemas.openxmlformats.org/officeDocument/2006/relationships/externalLinkPath" Target="file:///Z:\RAPORTY%20OKRESOWE%20NA%20GPW\2023\YE2023\MASTER\pomocnicze\zagr_wskazniki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RAPORTY%20OKRESOWE%20NA%20GPW\2024\YE2024\MASTER\pomocnicze\zagr_wskazniki.xlsx" TargetMode="External"/><Relationship Id="rId1" Type="http://schemas.openxmlformats.org/officeDocument/2006/relationships/externalLinkPath" Target="file:///Z:\RAPORTY%20OKRESOWE%20NA%20GPW\2024\YE2024\MASTER\pomocnicze\zagr_wskazniki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RAPORTY%20OKRESOWE%20NA%20GPW\2023\YE2023\MASTER\MASTER_DO_SPRAWOZDANIA_Z_DZIA&#321;ALNO&#346;CI_FY2023_values.xlsm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RAPORTY%20OKRESOWE%20NA%20GPW\2024\YE2024\MASTER\MASTER_DO_SPRAWOZDANIA_Z_DZIA&#321;ALNO&#346;CI_2024_values.xlsm" TargetMode="External"/><Relationship Id="rId1" Type="http://schemas.openxmlformats.org/officeDocument/2006/relationships/externalLinkPath" Target="file:///Z:\RAPORTY%20OKRESOWE%20NA%20GPW\2024\YE2024\MASTER\MASTER_DO_SPRAWOZDANIA_Z_DZIA&#321;ALNO&#346;CI_2024_values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BPK_Analizy\Biznes\PZUSA\Przekrojowo\2023\122023\Sprawozdanie_finansowe\Spraw%20emitenta%20GPW%20PZUSA%2012-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e GRUPA"/>
      <sheetName val="wskaźniki sprawności działania"/>
      <sheetName val="Segmenty"/>
    </sheetNames>
    <sheetDataSet>
      <sheetData sheetId="0">
        <row r="1">
          <cell r="B1">
            <v>2018</v>
          </cell>
          <cell r="C1">
            <v>2019</v>
          </cell>
          <cell r="D1">
            <v>2020</v>
          </cell>
          <cell r="E1">
            <v>2021</v>
          </cell>
          <cell r="F1">
            <v>2022</v>
          </cell>
        </row>
      </sheetData>
      <sheetData sheetId="1"/>
      <sheetData sheetId="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S Solutions Worksheet Hidden"/>
      <sheetName val="Main"/>
      <sheetName val="FX"/>
      <sheetName val="1.1 KPI"/>
      <sheetName val="1.2 WYNIKI_GRUPA_ROE_ROA"/>
      <sheetName val="COR wyliczenie"/>
      <sheetName val="6.1 WO 1H2016"/>
      <sheetName val="6. Wykresy_GRUPA"/>
      <sheetName val="6. wskaźniki spr działalnia"/>
      <sheetName val="ZESTAWIENIE BILANSU"/>
      <sheetName val="one-off"/>
      <sheetName val="wskaźniki rynku kapitałowego"/>
      <sheetName val="aktywa na pokrycie RTU_PZU"/>
      <sheetName val="aktywa na pokrycie rezerw PZU Z"/>
      <sheetName val="statystyka akcji"/>
      <sheetName val="Skład Grupy"/>
      <sheetName val="MARGINES WYPŁACALNOŚCI"/>
      <sheetName val="aktywa na pokrycie rezerw PZUZ"/>
      <sheetName val="margines życia"/>
      <sheetName val="Arkusz1"/>
      <sheetName val="Arkusz1 (2)"/>
      <sheetName val="nota dekonso IH2022"/>
      <sheetName val="nota dekonso IH2021"/>
      <sheetName val="dywiden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79">
          <cell r="J79">
            <v>1818</v>
          </cell>
          <cell r="K79">
            <v>1991</v>
          </cell>
          <cell r="L79">
            <v>328</v>
          </cell>
        </row>
        <row r="80">
          <cell r="K80">
            <v>16980</v>
          </cell>
          <cell r="L80">
            <v>14301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z PY"/>
      <sheetName val="Prez CY"/>
    </sheetNames>
    <sheetDataSet>
      <sheetData sheetId="0">
        <row r="6">
          <cell r="C6">
            <v>136</v>
          </cell>
        </row>
        <row r="7">
          <cell r="C7">
            <v>3448</v>
          </cell>
          <cell r="D7">
            <v>10981</v>
          </cell>
          <cell r="E7">
            <v>7316</v>
          </cell>
          <cell r="F7">
            <v>581</v>
          </cell>
          <cell r="G7">
            <v>89</v>
          </cell>
          <cell r="H7">
            <v>2082</v>
          </cell>
          <cell r="I7">
            <v>248</v>
          </cell>
        </row>
        <row r="8">
          <cell r="C8">
            <v>2952</v>
          </cell>
          <cell r="D8">
            <v>8579</v>
          </cell>
          <cell r="H8">
            <v>1656</v>
          </cell>
          <cell r="I8">
            <v>156</v>
          </cell>
        </row>
        <row r="9">
          <cell r="E9">
            <v>5019</v>
          </cell>
          <cell r="F9">
            <v>161</v>
          </cell>
          <cell r="G9">
            <v>2</v>
          </cell>
          <cell r="H9">
            <v>10</v>
          </cell>
          <cell r="I9">
            <v>19</v>
          </cell>
        </row>
        <row r="10">
          <cell r="E10">
            <v>703</v>
          </cell>
          <cell r="F10">
            <v>96</v>
          </cell>
          <cell r="G10">
            <v>-16</v>
          </cell>
          <cell r="H10">
            <v>8</v>
          </cell>
          <cell r="I10">
            <v>1</v>
          </cell>
        </row>
        <row r="11">
          <cell r="E11">
            <v>1105</v>
          </cell>
          <cell r="F11">
            <v>215</v>
          </cell>
          <cell r="G11">
            <v>37</v>
          </cell>
          <cell r="H11">
            <v>12</v>
          </cell>
          <cell r="I11">
            <v>8</v>
          </cell>
        </row>
        <row r="12">
          <cell r="E12">
            <v>135</v>
          </cell>
          <cell r="F12">
            <v>16</v>
          </cell>
          <cell r="G12">
            <v>18</v>
          </cell>
          <cell r="H12">
            <v>3</v>
          </cell>
          <cell r="I12">
            <v>1</v>
          </cell>
        </row>
        <row r="13">
          <cell r="C13">
            <v>496</v>
          </cell>
          <cell r="D13">
            <v>2402</v>
          </cell>
          <cell r="E13">
            <v>405</v>
          </cell>
          <cell r="F13">
            <v>143</v>
          </cell>
          <cell r="G13">
            <v>51</v>
          </cell>
          <cell r="H13">
            <v>393</v>
          </cell>
          <cell r="I13">
            <v>73</v>
          </cell>
        </row>
        <row r="14">
          <cell r="E14">
            <v>-51</v>
          </cell>
          <cell r="F14">
            <v>-50</v>
          </cell>
          <cell r="G14">
            <v>-3</v>
          </cell>
          <cell r="H14">
            <v>0</v>
          </cell>
          <cell r="I14">
            <v>-10</v>
          </cell>
        </row>
        <row r="15">
          <cell r="C15">
            <v>-3312</v>
          </cell>
          <cell r="D15">
            <v>-9370</v>
          </cell>
          <cell r="E15">
            <v>-6039</v>
          </cell>
          <cell r="F15">
            <v>-301</v>
          </cell>
          <cell r="G15">
            <v>-98</v>
          </cell>
          <cell r="H15">
            <v>-1849</v>
          </cell>
          <cell r="I15">
            <v>-176</v>
          </cell>
        </row>
        <row r="16">
          <cell r="C16">
            <v>-2774</v>
          </cell>
          <cell r="D16">
            <v>-6347</v>
          </cell>
          <cell r="E16">
            <v>-4956</v>
          </cell>
          <cell r="F16">
            <v>-106</v>
          </cell>
          <cell r="G16">
            <v>-5</v>
          </cell>
          <cell r="H16">
            <v>-1379</v>
          </cell>
          <cell r="I16">
            <v>-100</v>
          </cell>
        </row>
        <row r="17">
          <cell r="C17">
            <v>-159</v>
          </cell>
          <cell r="D17">
            <v>-789</v>
          </cell>
          <cell r="E17">
            <v>-730</v>
          </cell>
          <cell r="F17">
            <v>-78</v>
          </cell>
          <cell r="G17">
            <v>-3</v>
          </cell>
          <cell r="H17">
            <v>-220</v>
          </cell>
          <cell r="I17">
            <v>-43</v>
          </cell>
        </row>
        <row r="18">
          <cell r="C18">
            <v>112</v>
          </cell>
          <cell r="D18">
            <v>236</v>
          </cell>
          <cell r="E18">
            <v>-4</v>
          </cell>
          <cell r="F18">
            <v>20</v>
          </cell>
          <cell r="G18">
            <v>-12</v>
          </cell>
          <cell r="H18">
            <v>134</v>
          </cell>
          <cell r="I18">
            <v>40</v>
          </cell>
        </row>
        <row r="19">
          <cell r="C19">
            <v>120</v>
          </cell>
          <cell r="D19">
            <v>341</v>
          </cell>
          <cell r="E19">
            <v>349</v>
          </cell>
          <cell r="F19">
            <v>14</v>
          </cell>
          <cell r="G19">
            <v>8</v>
          </cell>
          <cell r="H19">
            <v>205</v>
          </cell>
          <cell r="I19">
            <v>0</v>
          </cell>
        </row>
        <row r="20">
          <cell r="C20">
            <v>-115</v>
          </cell>
          <cell r="D20">
            <v>-409</v>
          </cell>
          <cell r="E20">
            <v>-293</v>
          </cell>
          <cell r="F20">
            <v>-8</v>
          </cell>
          <cell r="G20">
            <v>-35</v>
          </cell>
          <cell r="H20">
            <v>-196</v>
          </cell>
          <cell r="I20">
            <v>0</v>
          </cell>
        </row>
        <row r="21">
          <cell r="C21">
            <v>-496</v>
          </cell>
          <cell r="D21">
            <v>-2402</v>
          </cell>
          <cell r="E21">
            <v>-405</v>
          </cell>
          <cell r="F21">
            <v>-143</v>
          </cell>
          <cell r="G21">
            <v>-51</v>
          </cell>
          <cell r="H21">
            <v>-393</v>
          </cell>
          <cell r="I21">
            <v>-73</v>
          </cell>
        </row>
        <row r="23">
          <cell r="C23">
            <v>-917</v>
          </cell>
          <cell r="D23">
            <v>-139</v>
          </cell>
          <cell r="E23">
            <v>0</v>
          </cell>
          <cell r="F23">
            <v>0</v>
          </cell>
          <cell r="G23">
            <v>0</v>
          </cell>
          <cell r="H23">
            <v>-49</v>
          </cell>
          <cell r="I23">
            <v>-21</v>
          </cell>
        </row>
        <row r="24">
          <cell r="C24">
            <v>1131</v>
          </cell>
          <cell r="D24">
            <v>52</v>
          </cell>
          <cell r="E24">
            <v>0</v>
          </cell>
          <cell r="F24">
            <v>0</v>
          </cell>
          <cell r="G24">
            <v>0</v>
          </cell>
          <cell r="H24">
            <v>29</v>
          </cell>
          <cell r="I24">
            <v>-23</v>
          </cell>
        </row>
        <row r="25">
          <cell r="C25">
            <v>1184</v>
          </cell>
          <cell r="D25">
            <v>16</v>
          </cell>
          <cell r="E25">
            <v>0</v>
          </cell>
          <cell r="F25">
            <v>0</v>
          </cell>
          <cell r="G25">
            <v>0</v>
          </cell>
          <cell r="H25">
            <v>27</v>
          </cell>
          <cell r="I25">
            <v>14</v>
          </cell>
        </row>
        <row r="26">
          <cell r="C26">
            <v>17</v>
          </cell>
          <cell r="D26">
            <v>2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C27">
            <v>-70</v>
          </cell>
          <cell r="D27">
            <v>34</v>
          </cell>
          <cell r="E27">
            <v>0</v>
          </cell>
          <cell r="F27">
            <v>0</v>
          </cell>
          <cell r="G27">
            <v>0</v>
          </cell>
          <cell r="H27">
            <v>2</v>
          </cell>
          <cell r="I27">
            <v>-37</v>
          </cell>
        </row>
        <row r="28">
          <cell r="C28">
            <v>350</v>
          </cell>
          <cell r="D28">
            <v>1524</v>
          </cell>
          <cell r="E28">
            <v>1277</v>
          </cell>
          <cell r="F28">
            <v>280</v>
          </cell>
          <cell r="G28">
            <v>-9</v>
          </cell>
          <cell r="H28">
            <v>213</v>
          </cell>
          <cell r="I28">
            <v>28</v>
          </cell>
        </row>
        <row r="30">
          <cell r="C30">
            <v>-66</v>
          </cell>
          <cell r="D30">
            <v>-241</v>
          </cell>
          <cell r="E30">
            <v>-462</v>
          </cell>
          <cell r="F30">
            <v>-87</v>
          </cell>
          <cell r="G30">
            <v>450</v>
          </cell>
          <cell r="H30">
            <v>24</v>
          </cell>
          <cell r="I30">
            <v>-26</v>
          </cell>
        </row>
        <row r="31">
          <cell r="C31">
            <v>15</v>
          </cell>
          <cell r="D31">
            <v>11</v>
          </cell>
          <cell r="H31">
            <v>1</v>
          </cell>
          <cell r="I31">
            <v>3</v>
          </cell>
        </row>
        <row r="32">
          <cell r="C32">
            <v>225</v>
          </cell>
          <cell r="D32">
            <v>703</v>
          </cell>
          <cell r="E32">
            <v>682</v>
          </cell>
          <cell r="F32">
            <v>118</v>
          </cell>
          <cell r="G32">
            <v>-455</v>
          </cell>
          <cell r="H32">
            <v>-13</v>
          </cell>
          <cell r="I32">
            <v>-1</v>
          </cell>
          <cell r="J32">
            <v>1</v>
          </cell>
          <cell r="K32">
            <v>442</v>
          </cell>
          <cell r="L32">
            <v>13636</v>
          </cell>
          <cell r="M32">
            <v>12</v>
          </cell>
        </row>
        <row r="34">
          <cell r="H34">
            <v>2</v>
          </cell>
          <cell r="J34">
            <v>3</v>
          </cell>
          <cell r="K34">
            <v>87</v>
          </cell>
          <cell r="L34">
            <v>3569</v>
          </cell>
          <cell r="M34">
            <v>161</v>
          </cell>
        </row>
        <row r="35">
          <cell r="L35">
            <v>-5639</v>
          </cell>
        </row>
        <row r="36">
          <cell r="K36">
            <v>-178</v>
          </cell>
          <cell r="L36">
            <v>-4617</v>
          </cell>
        </row>
        <row r="37">
          <cell r="K37">
            <v>-95</v>
          </cell>
          <cell r="L37">
            <v>-3035</v>
          </cell>
          <cell r="M37">
            <v>-32</v>
          </cell>
        </row>
        <row r="38">
          <cell r="C38">
            <v>524</v>
          </cell>
          <cell r="D38">
            <v>1997</v>
          </cell>
          <cell r="E38">
            <v>1497</v>
          </cell>
          <cell r="F38">
            <v>311</v>
          </cell>
          <cell r="G38">
            <v>-14</v>
          </cell>
          <cell r="H38">
            <v>227</v>
          </cell>
          <cell r="I38">
            <v>4</v>
          </cell>
          <cell r="J38">
            <v>4</v>
          </cell>
          <cell r="K38">
            <v>256</v>
          </cell>
          <cell r="L38">
            <v>3914</v>
          </cell>
          <cell r="M38">
            <v>141</v>
          </cell>
        </row>
      </sheetData>
      <sheetData sheetId="1">
        <row r="6">
          <cell r="C6">
            <v>560</v>
          </cell>
        </row>
        <row r="7">
          <cell r="D7">
            <v>11966</v>
          </cell>
          <cell r="E7">
            <v>7362</v>
          </cell>
          <cell r="F7">
            <v>637</v>
          </cell>
        </row>
        <row r="8">
          <cell r="D8">
            <v>9278</v>
          </cell>
        </row>
        <row r="9">
          <cell r="E9">
            <v>4892</v>
          </cell>
          <cell r="F9">
            <v>130</v>
          </cell>
        </row>
        <row r="10">
          <cell r="E10">
            <v>788</v>
          </cell>
          <cell r="F10">
            <v>90</v>
          </cell>
        </row>
        <row r="11">
          <cell r="E11">
            <v>1223</v>
          </cell>
          <cell r="F11">
            <v>244</v>
          </cell>
        </row>
        <row r="12">
          <cell r="E12">
            <v>126</v>
          </cell>
          <cell r="F12">
            <v>18</v>
          </cell>
        </row>
        <row r="13">
          <cell r="D13">
            <v>2688</v>
          </cell>
          <cell r="E13">
            <v>434</v>
          </cell>
          <cell r="F13">
            <v>154</v>
          </cell>
        </row>
        <row r="14">
          <cell r="E14">
            <v>-101</v>
          </cell>
          <cell r="F14">
            <v>1</v>
          </cell>
        </row>
        <row r="15">
          <cell r="D15">
            <v>-10307</v>
          </cell>
          <cell r="E15">
            <v>-6093</v>
          </cell>
          <cell r="F15">
            <v>-344</v>
          </cell>
        </row>
        <row r="16">
          <cell r="D16">
            <v>-6971</v>
          </cell>
          <cell r="E16">
            <v>-4864</v>
          </cell>
          <cell r="F16">
            <v>-116</v>
          </cell>
        </row>
        <row r="17">
          <cell r="D17">
            <v>-876</v>
          </cell>
          <cell r="E17">
            <v>-842</v>
          </cell>
          <cell r="F17">
            <v>-90</v>
          </cell>
        </row>
        <row r="18">
          <cell r="D18">
            <v>186</v>
          </cell>
          <cell r="E18">
            <v>34</v>
          </cell>
          <cell r="F18">
            <v>25</v>
          </cell>
        </row>
        <row r="19">
          <cell r="D19">
            <v>442</v>
          </cell>
          <cell r="E19">
            <v>292</v>
          </cell>
          <cell r="F19">
            <v>8</v>
          </cell>
        </row>
        <row r="20">
          <cell r="D20">
            <v>-400</v>
          </cell>
          <cell r="E20">
            <v>-279</v>
          </cell>
          <cell r="F20">
            <v>-17</v>
          </cell>
        </row>
        <row r="21">
          <cell r="D21">
            <v>-2688</v>
          </cell>
          <cell r="E21">
            <v>-434</v>
          </cell>
          <cell r="F21">
            <v>-154</v>
          </cell>
        </row>
        <row r="23">
          <cell r="D23">
            <v>-146</v>
          </cell>
          <cell r="E23">
            <v>0</v>
          </cell>
          <cell r="F23">
            <v>0</v>
          </cell>
        </row>
        <row r="24">
          <cell r="D24">
            <v>38</v>
          </cell>
          <cell r="E24">
            <v>0</v>
          </cell>
          <cell r="F24">
            <v>0</v>
          </cell>
        </row>
        <row r="25">
          <cell r="D25">
            <v>13</v>
          </cell>
          <cell r="E25">
            <v>0</v>
          </cell>
          <cell r="F25">
            <v>0</v>
          </cell>
        </row>
        <row r="26">
          <cell r="D26">
            <v>1</v>
          </cell>
          <cell r="E26">
            <v>0</v>
          </cell>
          <cell r="F26">
            <v>0</v>
          </cell>
        </row>
        <row r="27">
          <cell r="D27">
            <v>24</v>
          </cell>
          <cell r="E27">
            <v>0</v>
          </cell>
          <cell r="F27">
            <v>0</v>
          </cell>
        </row>
        <row r="28">
          <cell r="D28">
            <v>1551</v>
          </cell>
          <cell r="E28">
            <v>1269</v>
          </cell>
          <cell r="F28">
            <v>293</v>
          </cell>
        </row>
        <row r="30">
          <cell r="D30">
            <v>-263</v>
          </cell>
          <cell r="E30">
            <v>-509</v>
          </cell>
          <cell r="F30">
            <v>-102</v>
          </cell>
        </row>
        <row r="31">
          <cell r="D31">
            <v>5</v>
          </cell>
        </row>
        <row r="32">
          <cell r="D32">
            <v>745</v>
          </cell>
          <cell r="E32">
            <v>852</v>
          </cell>
          <cell r="F32">
            <v>115</v>
          </cell>
        </row>
        <row r="38">
          <cell r="D38">
            <v>2038</v>
          </cell>
          <cell r="E38">
            <v>1612</v>
          </cell>
          <cell r="F38">
            <v>306</v>
          </cell>
          <cell r="K38">
            <v>339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ez CY"/>
      <sheetName val="Prez PY"/>
    </sheetNames>
    <sheetDataSet>
      <sheetData sheetId="0">
        <row r="6">
          <cell r="C6">
            <v>1361</v>
          </cell>
        </row>
        <row r="7">
          <cell r="C7">
            <v>4704</v>
          </cell>
          <cell r="D7">
            <v>13106</v>
          </cell>
          <cell r="E7">
            <v>7840</v>
          </cell>
          <cell r="F7">
            <v>744</v>
          </cell>
          <cell r="G7">
            <v>104</v>
          </cell>
          <cell r="H7">
            <v>2683</v>
          </cell>
          <cell r="I7">
            <v>242</v>
          </cell>
        </row>
        <row r="8">
          <cell r="C8">
            <v>4070</v>
          </cell>
          <cell r="D8">
            <v>10176</v>
          </cell>
          <cell r="H8">
            <v>2170</v>
          </cell>
          <cell r="I8">
            <v>156</v>
          </cell>
        </row>
        <row r="9">
          <cell r="E9">
            <v>5168</v>
          </cell>
          <cell r="F9">
            <v>149</v>
          </cell>
          <cell r="G9">
            <v>13</v>
          </cell>
          <cell r="H9">
            <v>11</v>
          </cell>
          <cell r="I9">
            <v>1</v>
          </cell>
        </row>
        <row r="10">
          <cell r="E10">
            <v>918</v>
          </cell>
          <cell r="F10">
            <v>105</v>
          </cell>
          <cell r="G10">
            <v>1</v>
          </cell>
          <cell r="H10">
            <v>8</v>
          </cell>
          <cell r="I10">
            <v>4</v>
          </cell>
        </row>
        <row r="11">
          <cell r="E11">
            <v>1267</v>
          </cell>
          <cell r="F11">
            <v>295</v>
          </cell>
          <cell r="G11">
            <v>45</v>
          </cell>
          <cell r="H11">
            <v>14</v>
          </cell>
          <cell r="I11">
            <v>9</v>
          </cell>
        </row>
        <row r="12">
          <cell r="E12">
            <v>131</v>
          </cell>
          <cell r="F12">
            <v>21</v>
          </cell>
          <cell r="G12">
            <v>18</v>
          </cell>
          <cell r="H12">
            <v>2</v>
          </cell>
          <cell r="I12">
            <v>6</v>
          </cell>
        </row>
        <row r="13">
          <cell r="C13">
            <v>634</v>
          </cell>
          <cell r="D13">
            <v>2930</v>
          </cell>
          <cell r="E13">
            <v>471</v>
          </cell>
          <cell r="F13">
            <v>169</v>
          </cell>
          <cell r="G13">
            <v>31</v>
          </cell>
          <cell r="H13">
            <v>477</v>
          </cell>
          <cell r="I13">
            <v>70</v>
          </cell>
        </row>
        <row r="14">
          <cell r="E14">
            <v>-115</v>
          </cell>
          <cell r="F14">
            <v>5</v>
          </cell>
          <cell r="G14">
            <v>-4</v>
          </cell>
          <cell r="H14">
            <v>1</v>
          </cell>
          <cell r="I14">
            <v>-4</v>
          </cell>
        </row>
        <row r="15">
          <cell r="C15">
            <v>-3343</v>
          </cell>
          <cell r="D15">
            <v>-12527</v>
          </cell>
          <cell r="E15">
            <v>-6232</v>
          </cell>
          <cell r="F15">
            <v>-377</v>
          </cell>
          <cell r="G15">
            <v>-100</v>
          </cell>
          <cell r="H15">
            <v>-2298</v>
          </cell>
          <cell r="I15">
            <v>-239</v>
          </cell>
        </row>
        <row r="16">
          <cell r="C16">
            <v>-2377</v>
          </cell>
          <cell r="D16">
            <v>-8687</v>
          </cell>
          <cell r="E16">
            <v>-4990</v>
          </cell>
          <cell r="F16">
            <v>-129</v>
          </cell>
          <cell r="G16">
            <v>-6</v>
          </cell>
          <cell r="H16">
            <v>-1658</v>
          </cell>
          <cell r="I16">
            <v>-124</v>
          </cell>
        </row>
        <row r="17">
          <cell r="C17">
            <v>-261</v>
          </cell>
          <cell r="D17">
            <v>-929</v>
          </cell>
          <cell r="E17">
            <v>-861</v>
          </cell>
          <cell r="F17">
            <v>-97</v>
          </cell>
          <cell r="G17">
            <v>-5</v>
          </cell>
          <cell r="H17">
            <v>-280</v>
          </cell>
          <cell r="I17">
            <v>-51</v>
          </cell>
        </row>
        <row r="18">
          <cell r="C18">
            <v>-79</v>
          </cell>
          <cell r="D18">
            <v>75</v>
          </cell>
          <cell r="E18">
            <v>56</v>
          </cell>
          <cell r="F18">
            <v>23</v>
          </cell>
          <cell r="G18">
            <v>-15</v>
          </cell>
          <cell r="H18">
            <v>117</v>
          </cell>
          <cell r="I18">
            <v>18</v>
          </cell>
        </row>
        <row r="19">
          <cell r="C19">
            <v>98</v>
          </cell>
          <cell r="D19">
            <v>523</v>
          </cell>
          <cell r="E19">
            <v>326</v>
          </cell>
          <cell r="F19">
            <v>13</v>
          </cell>
          <cell r="G19">
            <v>15</v>
          </cell>
          <cell r="H19">
            <v>145</v>
          </cell>
          <cell r="I19">
            <v>12</v>
          </cell>
        </row>
        <row r="20">
          <cell r="C20">
            <v>-90</v>
          </cell>
          <cell r="D20">
            <v>-579</v>
          </cell>
          <cell r="E20">
            <v>-292</v>
          </cell>
          <cell r="F20">
            <v>-18</v>
          </cell>
          <cell r="G20">
            <v>-58</v>
          </cell>
          <cell r="H20">
            <v>-145</v>
          </cell>
          <cell r="I20">
            <v>-24</v>
          </cell>
        </row>
        <row r="21">
          <cell r="C21">
            <v>-634</v>
          </cell>
          <cell r="D21">
            <v>-2930</v>
          </cell>
          <cell r="E21">
            <v>-471</v>
          </cell>
          <cell r="F21">
            <v>-169</v>
          </cell>
          <cell r="G21">
            <v>-31</v>
          </cell>
          <cell r="H21">
            <v>-477</v>
          </cell>
          <cell r="I21">
            <v>-70</v>
          </cell>
        </row>
        <row r="23">
          <cell r="C23">
            <v>-1629</v>
          </cell>
          <cell r="D23">
            <v>-176</v>
          </cell>
          <cell r="E23">
            <v>0</v>
          </cell>
          <cell r="F23">
            <v>0</v>
          </cell>
          <cell r="G23">
            <v>0</v>
          </cell>
          <cell r="H23">
            <v>-74</v>
          </cell>
          <cell r="I23">
            <v>-3</v>
          </cell>
        </row>
        <row r="24">
          <cell r="C24">
            <v>727</v>
          </cell>
          <cell r="D24">
            <v>344</v>
          </cell>
          <cell r="E24">
            <v>0</v>
          </cell>
          <cell r="F24">
            <v>0</v>
          </cell>
          <cell r="G24">
            <v>0</v>
          </cell>
          <cell r="H24">
            <v>25</v>
          </cell>
          <cell r="I24">
            <v>-6</v>
          </cell>
        </row>
        <row r="25">
          <cell r="C25">
            <v>651</v>
          </cell>
          <cell r="D25">
            <v>294</v>
          </cell>
          <cell r="E25">
            <v>0</v>
          </cell>
          <cell r="F25">
            <v>0</v>
          </cell>
          <cell r="G25">
            <v>0</v>
          </cell>
          <cell r="H25">
            <v>44</v>
          </cell>
          <cell r="I25">
            <v>0</v>
          </cell>
        </row>
        <row r="26">
          <cell r="C26">
            <v>11</v>
          </cell>
          <cell r="D26">
            <v>1</v>
          </cell>
        </row>
        <row r="27">
          <cell r="C27">
            <v>65</v>
          </cell>
          <cell r="D27">
            <v>49</v>
          </cell>
          <cell r="E27">
            <v>0</v>
          </cell>
          <cell r="F27">
            <v>0</v>
          </cell>
          <cell r="G27">
            <v>0</v>
          </cell>
          <cell r="H27">
            <v>-19</v>
          </cell>
          <cell r="I27">
            <v>-6</v>
          </cell>
        </row>
        <row r="28">
          <cell r="C28">
            <v>459</v>
          </cell>
          <cell r="D28">
            <v>747</v>
          </cell>
          <cell r="E28">
            <v>1608</v>
          </cell>
          <cell r="F28">
            <v>367</v>
          </cell>
          <cell r="G28">
            <v>4</v>
          </cell>
          <cell r="H28">
            <v>336</v>
          </cell>
          <cell r="I28">
            <v>-6</v>
          </cell>
        </row>
        <row r="30">
          <cell r="C30">
            <v>-204</v>
          </cell>
          <cell r="D30">
            <v>-335</v>
          </cell>
          <cell r="E30">
            <v>-522</v>
          </cell>
          <cell r="F30">
            <v>-107</v>
          </cell>
          <cell r="G30">
            <v>-335</v>
          </cell>
          <cell r="H30">
            <v>-41</v>
          </cell>
          <cell r="I30">
            <v>-21</v>
          </cell>
        </row>
        <row r="31">
          <cell r="C31">
            <v>128</v>
          </cell>
          <cell r="D31">
            <v>11</v>
          </cell>
          <cell r="H31">
            <v>1</v>
          </cell>
          <cell r="I31">
            <v>0</v>
          </cell>
        </row>
        <row r="32">
          <cell r="C32">
            <v>366</v>
          </cell>
          <cell r="D32">
            <v>753</v>
          </cell>
          <cell r="E32">
            <v>888</v>
          </cell>
          <cell r="F32">
            <v>119</v>
          </cell>
          <cell r="G32">
            <v>328</v>
          </cell>
          <cell r="H32">
            <v>86</v>
          </cell>
          <cell r="I32">
            <v>51</v>
          </cell>
          <cell r="J32">
            <v>12</v>
          </cell>
          <cell r="K32">
            <v>395</v>
          </cell>
          <cell r="L32">
            <v>25221</v>
          </cell>
          <cell r="M32">
            <v>16</v>
          </cell>
        </row>
        <row r="34">
          <cell r="H34">
            <v>2</v>
          </cell>
          <cell r="J34">
            <v>2</v>
          </cell>
          <cell r="K34">
            <v>150</v>
          </cell>
          <cell r="L34">
            <v>5027</v>
          </cell>
          <cell r="M34">
            <v>184</v>
          </cell>
        </row>
        <row r="35">
          <cell r="H35">
            <v>0</v>
          </cell>
          <cell r="J35">
            <v>0</v>
          </cell>
          <cell r="K35">
            <v>0</v>
          </cell>
          <cell r="L35">
            <v>-1351</v>
          </cell>
          <cell r="M35">
            <v>0</v>
          </cell>
        </row>
        <row r="36">
          <cell r="K36">
            <v>-146</v>
          </cell>
          <cell r="L36">
            <v>-8785</v>
          </cell>
          <cell r="M36">
            <v>-38</v>
          </cell>
        </row>
        <row r="37">
          <cell r="K37">
            <v>-207</v>
          </cell>
          <cell r="L37">
            <v>-8077</v>
          </cell>
        </row>
        <row r="38">
          <cell r="L38">
            <v>-729</v>
          </cell>
        </row>
        <row r="39">
          <cell r="K39">
            <v>37</v>
          </cell>
          <cell r="L39">
            <v>395</v>
          </cell>
          <cell r="M39">
            <v>1</v>
          </cell>
        </row>
        <row r="40">
          <cell r="K40">
            <v>-21</v>
          </cell>
          <cell r="L40">
            <v>-387</v>
          </cell>
          <cell r="M40">
            <v>0</v>
          </cell>
        </row>
        <row r="41">
          <cell r="C41">
            <v>749</v>
          </cell>
          <cell r="D41">
            <v>1176</v>
          </cell>
          <cell r="E41">
            <v>1974</v>
          </cell>
          <cell r="F41">
            <v>379</v>
          </cell>
          <cell r="G41">
            <v>-3</v>
          </cell>
          <cell r="H41">
            <v>384</v>
          </cell>
          <cell r="I41">
            <v>24</v>
          </cell>
          <cell r="J41">
            <v>14</v>
          </cell>
          <cell r="K41">
            <v>208</v>
          </cell>
          <cell r="L41">
            <v>11314</v>
          </cell>
          <cell r="M41">
            <v>163</v>
          </cell>
        </row>
      </sheetData>
      <sheetData sheetId="1">
        <row r="6">
          <cell r="C6">
            <v>560</v>
          </cell>
        </row>
        <row r="7">
          <cell r="C7">
            <v>4101</v>
          </cell>
          <cell r="G7">
            <v>93</v>
          </cell>
          <cell r="H7">
            <v>2489</v>
          </cell>
          <cell r="I7">
            <v>220</v>
          </cell>
        </row>
        <row r="8">
          <cell r="C8">
            <v>3513</v>
          </cell>
          <cell r="H8">
            <v>2001</v>
          </cell>
          <cell r="I8">
            <v>138</v>
          </cell>
        </row>
        <row r="9">
          <cell r="G9">
            <v>6</v>
          </cell>
          <cell r="H9">
            <v>9</v>
          </cell>
          <cell r="I9">
            <v>16</v>
          </cell>
        </row>
        <row r="10">
          <cell r="G10">
            <v>-30</v>
          </cell>
          <cell r="H10">
            <v>8</v>
          </cell>
          <cell r="I10">
            <v>1</v>
          </cell>
        </row>
        <row r="11">
          <cell r="G11">
            <v>45</v>
          </cell>
          <cell r="H11">
            <v>13</v>
          </cell>
          <cell r="I11">
            <v>5</v>
          </cell>
        </row>
        <row r="12">
          <cell r="G12">
            <v>36</v>
          </cell>
          <cell r="H12">
            <v>2</v>
          </cell>
          <cell r="I12">
            <v>1</v>
          </cell>
        </row>
        <row r="13">
          <cell r="C13">
            <v>588</v>
          </cell>
          <cell r="G13">
            <v>39</v>
          </cell>
          <cell r="H13">
            <v>455</v>
          </cell>
          <cell r="I13">
            <v>58</v>
          </cell>
        </row>
        <row r="14">
          <cell r="G14">
            <v>-3</v>
          </cell>
          <cell r="H14">
            <v>1</v>
          </cell>
          <cell r="I14">
            <v>1</v>
          </cell>
        </row>
        <row r="15">
          <cell r="C15">
            <v>-3541</v>
          </cell>
          <cell r="G15">
            <v>-63</v>
          </cell>
          <cell r="H15">
            <v>-2202</v>
          </cell>
          <cell r="I15">
            <v>-196</v>
          </cell>
        </row>
        <row r="16">
          <cell r="C16">
            <v>-2006</v>
          </cell>
          <cell r="G16">
            <v>-6</v>
          </cell>
          <cell r="H16">
            <v>-1632</v>
          </cell>
          <cell r="I16">
            <v>-104</v>
          </cell>
        </row>
        <row r="17">
          <cell r="C17">
            <v>-217</v>
          </cell>
          <cell r="G17">
            <v>-5</v>
          </cell>
          <cell r="H17">
            <v>-255</v>
          </cell>
          <cell r="I17">
            <v>-43</v>
          </cell>
        </row>
        <row r="18">
          <cell r="C18">
            <v>-733</v>
          </cell>
          <cell r="G18">
            <v>-15</v>
          </cell>
          <cell r="H18">
            <v>143</v>
          </cell>
          <cell r="I18">
            <v>13</v>
          </cell>
        </row>
        <row r="19">
          <cell r="C19">
            <v>113</v>
          </cell>
          <cell r="G19">
            <v>9</v>
          </cell>
          <cell r="H19">
            <v>142</v>
          </cell>
          <cell r="I19">
            <v>1</v>
          </cell>
        </row>
        <row r="20">
          <cell r="C20">
            <v>-110</v>
          </cell>
          <cell r="G20">
            <v>-7</v>
          </cell>
          <cell r="H20">
            <v>-145</v>
          </cell>
          <cell r="I20">
            <v>-5</v>
          </cell>
        </row>
        <row r="21">
          <cell r="C21">
            <v>-588</v>
          </cell>
          <cell r="G21">
            <v>-39</v>
          </cell>
          <cell r="H21">
            <v>-455</v>
          </cell>
          <cell r="I21">
            <v>-58</v>
          </cell>
        </row>
        <row r="23">
          <cell r="C23">
            <v>-1301</v>
          </cell>
          <cell r="G23">
            <v>0</v>
          </cell>
          <cell r="H23">
            <v>-65</v>
          </cell>
          <cell r="I23">
            <v>-2</v>
          </cell>
        </row>
        <row r="24">
          <cell r="C24">
            <v>1346</v>
          </cell>
          <cell r="G24">
            <v>0</v>
          </cell>
          <cell r="H24">
            <v>32</v>
          </cell>
          <cell r="I24">
            <v>-5</v>
          </cell>
        </row>
        <row r="25">
          <cell r="C25">
            <v>423</v>
          </cell>
          <cell r="G25">
            <v>0</v>
          </cell>
          <cell r="H25">
            <v>55</v>
          </cell>
          <cell r="I25">
            <v>1</v>
          </cell>
        </row>
        <row r="26">
          <cell r="C26">
            <v>10</v>
          </cell>
        </row>
        <row r="27">
          <cell r="C27">
            <v>913</v>
          </cell>
          <cell r="G27">
            <v>0</v>
          </cell>
          <cell r="H27">
            <v>-23</v>
          </cell>
          <cell r="I27">
            <v>-6</v>
          </cell>
        </row>
        <row r="28">
          <cell r="C28">
            <v>605</v>
          </cell>
          <cell r="G28">
            <v>30</v>
          </cell>
          <cell r="H28">
            <v>254</v>
          </cell>
          <cell r="I28">
            <v>17</v>
          </cell>
        </row>
        <row r="30">
          <cell r="C30">
            <v>-108</v>
          </cell>
          <cell r="G30">
            <v>-761</v>
          </cell>
          <cell r="H30">
            <v>-25</v>
          </cell>
          <cell r="I30">
            <v>-18</v>
          </cell>
        </row>
        <row r="31">
          <cell r="C31">
            <v>35</v>
          </cell>
          <cell r="H31">
            <v>-2</v>
          </cell>
          <cell r="I31">
            <v>0</v>
          </cell>
        </row>
        <row r="32">
          <cell r="C32">
            <v>332</v>
          </cell>
          <cell r="G32">
            <v>765</v>
          </cell>
          <cell r="H32">
            <v>57</v>
          </cell>
          <cell r="I32">
            <v>50</v>
          </cell>
          <cell r="J32">
            <v>2</v>
          </cell>
          <cell r="K32">
            <v>522</v>
          </cell>
          <cell r="L32">
            <v>24714</v>
          </cell>
          <cell r="M32">
            <v>17</v>
          </cell>
        </row>
        <row r="34">
          <cell r="H34">
            <v>2</v>
          </cell>
          <cell r="J34">
            <v>3</v>
          </cell>
          <cell r="K34">
            <v>171</v>
          </cell>
          <cell r="L34">
            <v>5362</v>
          </cell>
          <cell r="M34">
            <v>147</v>
          </cell>
        </row>
        <row r="35">
          <cell r="H35">
            <v>0</v>
          </cell>
          <cell r="J35">
            <v>0</v>
          </cell>
          <cell r="K35">
            <v>0</v>
          </cell>
          <cell r="L35">
            <v>-1757</v>
          </cell>
          <cell r="M35">
            <v>0</v>
          </cell>
        </row>
        <row r="36">
          <cell r="K36">
            <v>-127</v>
          </cell>
          <cell r="L36">
            <v>-7939</v>
          </cell>
          <cell r="M36">
            <v>-45</v>
          </cell>
        </row>
        <row r="37">
          <cell r="K37">
            <v>-231</v>
          </cell>
          <cell r="L37">
            <v>-8704</v>
          </cell>
        </row>
        <row r="38">
          <cell r="L38">
            <v>-369</v>
          </cell>
        </row>
        <row r="39">
          <cell r="K39">
            <v>13</v>
          </cell>
          <cell r="L39">
            <v>454</v>
          </cell>
          <cell r="M39">
            <v>1</v>
          </cell>
        </row>
        <row r="40">
          <cell r="K40">
            <v>-9</v>
          </cell>
          <cell r="L40">
            <v>-497</v>
          </cell>
          <cell r="M40">
            <v>0</v>
          </cell>
        </row>
        <row r="41">
          <cell r="C41">
            <v>864</v>
          </cell>
          <cell r="G41">
            <v>34</v>
          </cell>
          <cell r="H41">
            <v>286</v>
          </cell>
          <cell r="I41">
            <v>49</v>
          </cell>
          <cell r="J41">
            <v>5</v>
          </cell>
          <cell r="L41">
            <v>11264</v>
          </cell>
          <cell r="M41">
            <v>120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ursy"/>
      <sheetName val="konta"/>
      <sheetName val="wnip_2023"/>
      <sheetName val="wnip_2024"/>
      <sheetName val="segm_spolki"/>
      <sheetName val="segm_BAL"/>
      <sheetName val="segm_UA"/>
      <sheetName val="SF"/>
      <sheetName val="prez_mssf17"/>
      <sheetName val="prez_mssf17_Q_discr"/>
      <sheetName val="GWP_PLN"/>
      <sheetName val="LD"/>
      <sheetName val="BL"/>
      <sheetName val="LL"/>
      <sheetName val="UANL"/>
      <sheetName val="UAL"/>
      <sheetName val="R_BAL"/>
      <sheetName val="R_UA"/>
      <sheetName val="GWP"/>
      <sheetName val="prez_mssf4"/>
      <sheetName val="prez_mssf4_Q_discr"/>
      <sheetName val="ADM"/>
    </sheetNames>
    <sheetDataSet>
      <sheetData sheetId="0">
        <row r="7">
          <cell r="C7">
            <v>4.3041999999999998</v>
          </cell>
          <cell r="D7">
            <v>4.5284000000000004</v>
          </cell>
        </row>
        <row r="9">
          <cell r="C9">
            <v>9.9099999999999994E-2</v>
          </cell>
          <cell r="D9">
            <v>0.1137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7">
          <cell r="G7">
            <v>1372.82447578556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rkusz1"/>
      <sheetName val="Arkusz2"/>
      <sheetName val="Arkusz3"/>
    </sheetNames>
    <sheetDataSet>
      <sheetData sheetId="0">
        <row r="7">
          <cell r="F7">
            <v>0.89753892516323452</v>
          </cell>
        </row>
        <row r="8">
          <cell r="F8">
            <v>0.2857142857142857</v>
          </cell>
        </row>
        <row r="11">
          <cell r="F11">
            <v>0.8595505617977528</v>
          </cell>
        </row>
        <row r="12">
          <cell r="F12">
            <v>-0.34693877551020408</v>
          </cell>
        </row>
      </sheetData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rkusz1"/>
      <sheetName val="Arkusz2"/>
      <sheetName val="Arkusz3"/>
    </sheetNames>
    <sheetDataSet>
      <sheetData sheetId="0">
        <row r="7">
          <cell r="F7">
            <v>0.89747899159663858</v>
          </cell>
          <cell r="G7">
            <v>0.87358564182598508</v>
          </cell>
        </row>
        <row r="8">
          <cell r="F8">
            <v>0.25</v>
          </cell>
          <cell r="G8">
            <v>0.28260869565217389</v>
          </cell>
        </row>
        <row r="11">
          <cell r="F11">
            <v>0.95604395604395609</v>
          </cell>
          <cell r="G11">
            <v>1.0141509433962264</v>
          </cell>
        </row>
        <row r="12">
          <cell r="F12">
            <v>0.75</v>
          </cell>
          <cell r="G12">
            <v>0.37037037037037035</v>
          </cell>
        </row>
      </sheetData>
      <sheetData sheetId="1" refreshError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FX"/>
      <sheetName val="1.1 KPI"/>
      <sheetName val="1.2 WYNIKI_GRUPA_ROE_ROA"/>
      <sheetName val="COR wyliczenie"/>
      <sheetName val="6.1 WO 1H2016"/>
      <sheetName val="6. Wykresy_GRUPA"/>
      <sheetName val="6. wskaźniki spr działalnia"/>
      <sheetName val="ZESTAWIENIE BILANSU"/>
      <sheetName val="one-off"/>
      <sheetName val="wskaźniki rynku kapitałowego"/>
      <sheetName val="aktywa na pokrycie RTU_PZU"/>
      <sheetName val="aktywa na pokrycie rezerw PZU Z"/>
      <sheetName val="statystyka akcji"/>
      <sheetName val="Skład Grupy"/>
      <sheetName val="MARGINES WYPŁACALNOŚCI"/>
      <sheetName val="aktywa na pokrycie rezerw PZUZ"/>
      <sheetName val="margines życia"/>
      <sheetName val="Arkusz1"/>
      <sheetName val="Arkusz1 (2)"/>
      <sheetName val="nota dekonso IH2022"/>
      <sheetName val="nota dekonso IH2021"/>
      <sheetName val="Arkusz3"/>
    </sheetNames>
    <sheetDataSet>
      <sheetData sheetId="0" refreshError="1"/>
      <sheetData sheetId="1" refreshError="1"/>
      <sheetData sheetId="2" refreshError="1"/>
      <sheetData sheetId="3">
        <row r="112">
          <cell r="I112">
            <v>3600</v>
          </cell>
        </row>
        <row r="113">
          <cell r="I113">
            <v>24745</v>
          </cell>
        </row>
        <row r="114">
          <cell r="I114">
            <v>-21145</v>
          </cell>
        </row>
        <row r="115">
          <cell r="I115">
            <v>63</v>
          </cell>
        </row>
        <row r="116">
          <cell r="I116">
            <v>-1126</v>
          </cell>
        </row>
        <row r="117">
          <cell r="I117">
            <v>1189</v>
          </cell>
        </row>
        <row r="118">
          <cell r="I118">
            <v>3663</v>
          </cell>
        </row>
        <row r="119">
          <cell r="I119">
            <v>-408</v>
          </cell>
        </row>
        <row r="120">
          <cell r="I120">
            <v>30</v>
          </cell>
        </row>
        <row r="121">
          <cell r="I121">
            <v>3687</v>
          </cell>
        </row>
        <row r="122">
          <cell r="I122">
            <v>15353</v>
          </cell>
        </row>
        <row r="123">
          <cell r="I123">
            <v>-5450</v>
          </cell>
        </row>
        <row r="124">
          <cell r="I124">
            <v>-4767</v>
          </cell>
        </row>
        <row r="125">
          <cell r="I125">
            <v>-3946</v>
          </cell>
        </row>
        <row r="126">
          <cell r="I126">
            <v>8162</v>
          </cell>
        </row>
        <row r="127">
          <cell r="I127">
            <v>-25</v>
          </cell>
        </row>
        <row r="128">
          <cell r="I128">
            <v>8137</v>
          </cell>
        </row>
        <row r="131">
          <cell r="I131">
            <v>5666</v>
          </cell>
        </row>
        <row r="132">
          <cell r="I132">
            <v>3781</v>
          </cell>
        </row>
      </sheetData>
      <sheetData sheetId="4" refreshError="1"/>
      <sheetData sheetId="5" refreshError="1"/>
      <sheetData sheetId="6" refreshError="1"/>
      <sheetData sheetId="7">
        <row r="3">
          <cell r="D3">
            <v>9.1385974599668685E-2</v>
          </cell>
          <cell r="E3">
            <v>8.4804606460900128E-2</v>
          </cell>
        </row>
        <row r="5">
          <cell r="D5">
            <v>0.85987148860239238</v>
          </cell>
          <cell r="E5">
            <v>0.86484211181505888</v>
          </cell>
        </row>
      </sheetData>
      <sheetData sheetId="8">
        <row r="32">
          <cell r="I32" t="str">
            <v>Wartości niematerialne</v>
          </cell>
          <cell r="K32">
            <v>3282</v>
          </cell>
        </row>
        <row r="33">
          <cell r="K33">
            <v>2808</v>
          </cell>
        </row>
        <row r="34">
          <cell r="K34">
            <v>4304</v>
          </cell>
        </row>
        <row r="35">
          <cell r="K35">
            <v>3021</v>
          </cell>
        </row>
        <row r="36">
          <cell r="K36">
            <v>52</v>
          </cell>
        </row>
        <row r="37">
          <cell r="K37">
            <v>972</v>
          </cell>
        </row>
        <row r="38">
          <cell r="K38">
            <v>212693</v>
          </cell>
        </row>
        <row r="39">
          <cell r="K39">
            <v>16197</v>
          </cell>
        </row>
        <row r="40">
          <cell r="K40">
            <v>153861</v>
          </cell>
        </row>
        <row r="42">
          <cell r="K42">
            <v>3103</v>
          </cell>
        </row>
        <row r="43">
          <cell r="K43">
            <v>68</v>
          </cell>
        </row>
        <row r="44">
          <cell r="K44">
            <v>2336</v>
          </cell>
        </row>
        <row r="45">
          <cell r="K45">
            <v>462</v>
          </cell>
        </row>
        <row r="46">
          <cell r="K46">
            <v>15960</v>
          </cell>
        </row>
        <row r="47">
          <cell r="K47">
            <v>654</v>
          </cell>
        </row>
        <row r="48">
          <cell r="K48">
            <v>429186</v>
          </cell>
        </row>
        <row r="53">
          <cell r="K53">
            <v>86</v>
          </cell>
        </row>
        <row r="54">
          <cell r="K54">
            <v>15315</v>
          </cell>
        </row>
        <row r="55">
          <cell r="K55">
            <v>-2455</v>
          </cell>
        </row>
        <row r="56">
          <cell r="K56">
            <v>2622</v>
          </cell>
        </row>
        <row r="57">
          <cell r="K57">
            <v>-79</v>
          </cell>
        </row>
        <row r="58">
          <cell r="K58">
            <v>-6</v>
          </cell>
        </row>
        <row r="59">
          <cell r="K59">
            <v>-4</v>
          </cell>
        </row>
        <row r="60">
          <cell r="K60">
            <v>1721</v>
          </cell>
        </row>
        <row r="61">
          <cell r="K61">
            <v>91</v>
          </cell>
        </row>
        <row r="62">
          <cell r="K62">
            <v>5090</v>
          </cell>
        </row>
        <row r="63">
          <cell r="K63">
            <v>3781</v>
          </cell>
        </row>
        <row r="65">
          <cell r="K65">
            <v>22263</v>
          </cell>
        </row>
        <row r="66">
          <cell r="K66">
            <v>48425</v>
          </cell>
        </row>
        <row r="68">
          <cell r="K68">
            <v>26162</v>
          </cell>
        </row>
        <row r="71">
          <cell r="K71">
            <v>37518</v>
          </cell>
        </row>
        <row r="72">
          <cell r="K72">
            <v>31</v>
          </cell>
        </row>
        <row r="73">
          <cell r="K73">
            <v>6184</v>
          </cell>
        </row>
        <row r="74">
          <cell r="K74">
            <v>11090</v>
          </cell>
        </row>
        <row r="75">
          <cell r="K75">
            <v>7720</v>
          </cell>
        </row>
        <row r="76">
          <cell r="K76">
            <v>278058</v>
          </cell>
        </row>
        <row r="77">
          <cell r="K77">
            <v>20956</v>
          </cell>
        </row>
        <row r="79">
          <cell r="K79">
            <v>1711</v>
          </cell>
        </row>
        <row r="80">
          <cell r="K80">
            <v>2831</v>
          </cell>
        </row>
        <row r="81">
          <cell r="K81">
            <v>33</v>
          </cell>
        </row>
        <row r="82">
          <cell r="K82">
            <v>380761</v>
          </cell>
        </row>
        <row r="83">
          <cell r="K83">
            <v>429186</v>
          </cell>
        </row>
      </sheetData>
      <sheetData sheetId="9">
        <row r="6">
          <cell r="B6" t="str">
            <v>bankowy System ochrony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AS Solutions Worksheet Hidden"/>
      <sheetName val="Main"/>
      <sheetName val="FX"/>
      <sheetName val="1.1 KPI"/>
      <sheetName val="1.2 WYNIKI_GRUPA_ROE_ROA"/>
      <sheetName val="COR wyliczenie"/>
      <sheetName val="6.1 WO 1H2016"/>
      <sheetName val="6. Wykresy_GRUPA"/>
      <sheetName val="6. wskaźniki spr działalnia"/>
      <sheetName val="ZESTAWIENIE BILANSU"/>
      <sheetName val="one-off"/>
      <sheetName val="wskaźniki rynku kapitałowego"/>
      <sheetName val="aktywa na pokrycie RTU_PZU"/>
      <sheetName val="aktywa na pokrycie rezerw PZU Z"/>
      <sheetName val="statystyka akcji"/>
      <sheetName val="Skład Grupy"/>
      <sheetName val="MARGINES WYPŁACALNOŚCI"/>
      <sheetName val="aktywa na pokrycie rezerw PZUZ"/>
      <sheetName val="margines życia"/>
      <sheetName val="Arkusz1"/>
      <sheetName val="Arkusz1 (2)"/>
      <sheetName val="nota dekonso IH2022"/>
      <sheetName val="nota dekonso IH2021"/>
      <sheetName val="dywidenda"/>
    </sheetNames>
    <sheetDataSet>
      <sheetData sheetId="0"/>
      <sheetData sheetId="1"/>
      <sheetData sheetId="2"/>
      <sheetData sheetId="3"/>
      <sheetData sheetId="4">
        <row r="82">
          <cell r="H82">
            <v>863523000</v>
          </cell>
        </row>
        <row r="112">
          <cell r="H112">
            <v>4307</v>
          </cell>
          <cell r="I112">
            <v>4122</v>
          </cell>
        </row>
        <row r="113">
          <cell r="H113">
            <v>29423</v>
          </cell>
          <cell r="I113">
            <v>26868</v>
          </cell>
        </row>
        <row r="114">
          <cell r="H114">
            <v>-25116</v>
          </cell>
          <cell r="I114">
            <v>-22746</v>
          </cell>
        </row>
        <row r="115">
          <cell r="H115">
            <v>-792</v>
          </cell>
          <cell r="I115">
            <v>-103</v>
          </cell>
        </row>
        <row r="116">
          <cell r="H116">
            <v>-1882</v>
          </cell>
          <cell r="I116">
            <v>-1514</v>
          </cell>
        </row>
        <row r="117">
          <cell r="H117">
            <v>1090</v>
          </cell>
          <cell r="I117">
            <v>1411</v>
          </cell>
        </row>
        <row r="118">
          <cell r="H118">
            <v>3515</v>
          </cell>
          <cell r="I118">
            <v>4019</v>
          </cell>
        </row>
        <row r="119">
          <cell r="H119">
            <v>-1565</v>
          </cell>
          <cell r="I119">
            <v>-1786</v>
          </cell>
        </row>
        <row r="120">
          <cell r="H120">
            <v>140</v>
          </cell>
          <cell r="I120">
            <v>38</v>
          </cell>
        </row>
        <row r="121">
          <cell r="H121">
            <v>3842</v>
          </cell>
          <cell r="I121">
            <v>3786</v>
          </cell>
        </row>
        <row r="122">
          <cell r="H122">
            <v>28208</v>
          </cell>
          <cell r="I122">
            <v>28125</v>
          </cell>
        </row>
        <row r="123">
          <cell r="H123">
            <v>-10514</v>
          </cell>
          <cell r="I123">
            <v>-9701</v>
          </cell>
        </row>
        <row r="124">
          <cell r="H124">
            <v>-729</v>
          </cell>
          <cell r="I124">
            <v>-369</v>
          </cell>
        </row>
        <row r="125">
          <cell r="H125">
            <v>-8243</v>
          </cell>
          <cell r="I125">
            <v>-8890</v>
          </cell>
        </row>
        <row r="126">
          <cell r="H126">
            <v>1043</v>
          </cell>
          <cell r="I126">
            <v>913</v>
          </cell>
        </row>
        <row r="127">
          <cell r="H127">
            <v>15697</v>
          </cell>
          <cell r="I127">
            <v>16135</v>
          </cell>
        </row>
        <row r="128">
          <cell r="H128">
            <v>8</v>
          </cell>
          <cell r="I128">
            <v>10</v>
          </cell>
        </row>
        <row r="129">
          <cell r="H129">
            <v>15705</v>
          </cell>
          <cell r="I129">
            <v>16145</v>
          </cell>
        </row>
        <row r="132">
          <cell r="H132">
            <v>12221</v>
          </cell>
          <cell r="I132">
            <v>12519</v>
          </cell>
        </row>
        <row r="133">
          <cell r="H133">
            <v>5342</v>
          </cell>
          <cell r="I133">
            <v>5780</v>
          </cell>
        </row>
      </sheetData>
      <sheetData sheetId="5"/>
      <sheetData sheetId="6"/>
      <sheetData sheetId="7"/>
      <sheetData sheetId="8">
        <row r="3">
          <cell r="D3">
            <v>8.9757089430303916E-2</v>
          </cell>
        </row>
        <row r="5">
          <cell r="D5">
            <v>0.91863627552685001</v>
          </cell>
        </row>
        <row r="8">
          <cell r="D8">
            <v>0.27120191758931628</v>
          </cell>
          <cell r="E8">
            <v>0.24351443954968183</v>
          </cell>
        </row>
        <row r="10">
          <cell r="D10">
            <v>0.34273503534159061</v>
          </cell>
          <cell r="E10">
            <v>0.32604310136329434</v>
          </cell>
        </row>
      </sheetData>
      <sheetData sheetId="9">
        <row r="30">
          <cell r="I30" t="str">
            <v>Aktywa (mln zł)</v>
          </cell>
        </row>
        <row r="32">
          <cell r="J32">
            <v>3745</v>
          </cell>
          <cell r="K32">
            <v>3404</v>
          </cell>
        </row>
        <row r="33">
          <cell r="J33">
            <v>2792</v>
          </cell>
          <cell r="K33">
            <v>2801</v>
          </cell>
        </row>
        <row r="34">
          <cell r="J34">
            <v>4256</v>
          </cell>
          <cell r="K34">
            <v>4445</v>
          </cell>
        </row>
        <row r="35">
          <cell r="J35">
            <v>3159</v>
          </cell>
          <cell r="K35">
            <v>3098</v>
          </cell>
        </row>
        <row r="36">
          <cell r="J36">
            <v>69</v>
          </cell>
          <cell r="K36">
            <v>62</v>
          </cell>
        </row>
        <row r="37">
          <cell r="J37">
            <v>1404</v>
          </cell>
          <cell r="K37">
            <v>1708</v>
          </cell>
        </row>
        <row r="38">
          <cell r="J38">
            <v>232166</v>
          </cell>
          <cell r="K38">
            <v>218874</v>
          </cell>
        </row>
        <row r="39">
          <cell r="J39">
            <v>5384</v>
          </cell>
          <cell r="K39">
            <v>11396</v>
          </cell>
        </row>
        <row r="40">
          <cell r="J40">
            <v>222315</v>
          </cell>
          <cell r="K40">
            <v>192332</v>
          </cell>
        </row>
        <row r="41">
          <cell r="J41">
            <v>6</v>
          </cell>
          <cell r="K41">
            <v>19</v>
          </cell>
        </row>
        <row r="42">
          <cell r="J42">
            <v>5258</v>
          </cell>
          <cell r="K42">
            <v>5227</v>
          </cell>
        </row>
        <row r="43">
          <cell r="J43">
            <v>2244</v>
          </cell>
          <cell r="K43">
            <v>2193</v>
          </cell>
        </row>
        <row r="44">
          <cell r="J44">
            <v>108</v>
          </cell>
          <cell r="K44">
            <v>111</v>
          </cell>
        </row>
        <row r="45">
          <cell r="J45">
            <v>4042</v>
          </cell>
          <cell r="K45">
            <v>3469</v>
          </cell>
        </row>
        <row r="46">
          <cell r="J46">
            <v>587</v>
          </cell>
          <cell r="K46">
            <v>483</v>
          </cell>
        </row>
        <row r="47">
          <cell r="J47">
            <v>15127</v>
          </cell>
          <cell r="K47">
            <v>17702</v>
          </cell>
        </row>
        <row r="48">
          <cell r="J48">
            <v>595</v>
          </cell>
          <cell r="K48">
            <v>621</v>
          </cell>
        </row>
        <row r="49">
          <cell r="J49">
            <v>503257</v>
          </cell>
          <cell r="K49">
            <v>467945</v>
          </cell>
        </row>
        <row r="54">
          <cell r="J54">
            <v>86</v>
          </cell>
          <cell r="K54">
            <v>86</v>
          </cell>
        </row>
        <row r="55">
          <cell r="J55">
            <v>17491</v>
          </cell>
          <cell r="K55">
            <v>15804</v>
          </cell>
        </row>
        <row r="56">
          <cell r="J56">
            <v>-834</v>
          </cell>
          <cell r="K56">
            <v>-948</v>
          </cell>
        </row>
        <row r="57">
          <cell r="J57">
            <v>1657</v>
          </cell>
          <cell r="K57">
            <v>1258</v>
          </cell>
        </row>
        <row r="58">
          <cell r="J58">
            <v>-61</v>
          </cell>
          <cell r="K58">
            <v>-48</v>
          </cell>
        </row>
        <row r="59">
          <cell r="J59">
            <v>-9</v>
          </cell>
          <cell r="K59">
            <v>-8</v>
          </cell>
        </row>
        <row r="60">
          <cell r="J60">
            <v>-7</v>
          </cell>
          <cell r="K60">
            <v>-4</v>
          </cell>
        </row>
        <row r="61">
          <cell r="J61">
            <v>3923</v>
          </cell>
          <cell r="K61">
            <v>2218</v>
          </cell>
        </row>
        <row r="62">
          <cell r="J62">
            <v>-84</v>
          </cell>
          <cell r="K62">
            <v>-47</v>
          </cell>
        </row>
        <row r="63">
          <cell r="J63">
            <v>4607</v>
          </cell>
          <cell r="K63">
            <v>5946</v>
          </cell>
        </row>
        <row r="64">
          <cell r="J64">
            <v>5342</v>
          </cell>
          <cell r="K64">
            <v>5780</v>
          </cell>
        </row>
        <row r="66">
          <cell r="J66">
            <v>33146</v>
          </cell>
          <cell r="K66">
            <v>30515</v>
          </cell>
        </row>
        <row r="67">
          <cell r="J67">
            <v>65257</v>
          </cell>
          <cell r="K67">
            <v>60552</v>
          </cell>
        </row>
        <row r="69">
          <cell r="J69">
            <v>32111</v>
          </cell>
          <cell r="K69">
            <v>30037</v>
          </cell>
        </row>
        <row r="72">
          <cell r="J72">
            <v>43642</v>
          </cell>
          <cell r="K72">
            <v>42328</v>
          </cell>
        </row>
        <row r="73">
          <cell r="J73">
            <v>35</v>
          </cell>
          <cell r="K73">
            <v>35</v>
          </cell>
        </row>
        <row r="74">
          <cell r="J74">
            <v>5099</v>
          </cell>
          <cell r="K74">
            <v>6166</v>
          </cell>
        </row>
        <row r="75">
          <cell r="J75">
            <v>18086</v>
          </cell>
          <cell r="K75">
            <v>12003</v>
          </cell>
        </row>
        <row r="76">
          <cell r="J76">
            <v>6895</v>
          </cell>
          <cell r="K76">
            <v>7047</v>
          </cell>
        </row>
        <row r="77">
          <cell r="J77">
            <v>334193</v>
          </cell>
          <cell r="K77">
            <v>303781</v>
          </cell>
        </row>
        <row r="78">
          <cell r="J78">
            <v>6132</v>
          </cell>
          <cell r="K78">
            <v>11656</v>
          </cell>
        </row>
        <row r="80">
          <cell r="J80">
            <v>15946</v>
          </cell>
        </row>
        <row r="81">
          <cell r="J81">
            <v>2756</v>
          </cell>
          <cell r="K81">
            <v>2286</v>
          </cell>
        </row>
        <row r="82">
          <cell r="J82">
            <v>3374</v>
          </cell>
          <cell r="K82">
            <v>3088</v>
          </cell>
        </row>
        <row r="83">
          <cell r="J83">
            <v>24</v>
          </cell>
          <cell r="K83">
            <v>32</v>
          </cell>
        </row>
        <row r="84">
          <cell r="J84">
            <v>438000</v>
          </cell>
          <cell r="K84">
            <v>407393</v>
          </cell>
        </row>
        <row r="85">
          <cell r="J85">
            <v>503257</v>
          </cell>
          <cell r="K85">
            <v>467945</v>
          </cell>
        </row>
      </sheetData>
      <sheetData sheetId="10">
        <row r="5">
          <cell r="C5">
            <v>-259</v>
          </cell>
        </row>
        <row r="6">
          <cell r="C6">
            <v>-668.95100000000002</v>
          </cell>
          <cell r="D6">
            <v>-315</v>
          </cell>
        </row>
        <row r="8">
          <cell r="C8">
            <v>115</v>
          </cell>
        </row>
        <row r="9">
          <cell r="C9">
            <v>-215</v>
          </cell>
          <cell r="D9">
            <v>103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y"/>
      <sheetName val="Testy-lista"/>
      <sheetName val="wstęp"/>
      <sheetName val="przejscie PSR-MSR"/>
      <sheetName val="Sprawozdanie GPW"/>
      <sheetName val="VII.RachTechGRUPY"/>
      <sheetName val="1.2.1.WNiPruchy"/>
      <sheetName val="2.1.LOKgeogr"/>
      <sheetName val="2.1.LOKgeogr_zbyw"/>
      <sheetName val="2.2.LOKruchy"/>
      <sheetName val="2.3.NIERUCHruchy"/>
      <sheetName val="2.4.LOKzest_podp"/>
      <sheetName val="2.5.1.poz pozyczki"/>
      <sheetName val="2.5.2.korporaty"/>
      <sheetName val="2.5.3.obligacje obce_Nowe"/>
      <sheetName val="2.5.3.obligacje obce"/>
      <sheetName val="2.5.4.LOKpoch"/>
      <sheetName val="2.6.Nota o ryzyku"/>
      <sheetName val="2.6.3.LOKryzkred"/>
      <sheetName val="3.NALgeogr"/>
      <sheetName val="4.1.MAJTRruchy"/>
      <sheetName val="6.ODPISYakt"/>
      <sheetName val="6.ODPISYakt (2015)"/>
      <sheetName val="7.1.STRUKTkapit"/>
      <sheetName val="7.5.KAWinstr"/>
      <sheetName val="8.2.1-2.REZTECH"/>
      <sheetName val="8.3.1.REZskapit"/>
      <sheetName val="9.1.OSZACreg"/>
      <sheetName val="11.ZOBgeogr"/>
      <sheetName val="11.3.pożyczki_pobrane"/>
      <sheetName val="19.1.DANEOdsz"/>
      <sheetName val="20.PRZEBIEG"/>
      <sheetName val="21.KOSZTY"/>
      <sheetName val="24.1.PRZYLOKodset"/>
      <sheetName val="24.2.KOSZods,odsodpis,dzial"/>
      <sheetName val="27.środki pieniężne"/>
      <sheetName val="28.3.Kosz,PLAN,30.Zatrud"/>
      <sheetName val="31.WYNAGRbieg,Zarz"/>
      <sheetName val="32.2.Transakcje_z_PZ"/>
      <sheetName val="wskażniki"/>
      <sheetName val="5.6.Udz"/>
      <sheetName val="kursy 31.12."/>
      <sheetName val="2.5.6 rachunk zabezpiecz"/>
    </sheetNames>
    <sheetDataSet>
      <sheetData sheetId="0"/>
      <sheetData sheetId="1"/>
      <sheetData sheetId="2"/>
      <sheetData sheetId="3"/>
      <sheetData sheetId="4">
        <row r="177">
          <cell r="C177">
            <v>3983178</v>
          </cell>
          <cell r="D177">
            <v>1636774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09303-2206-4A9D-A5B8-28C0840BA641}">
  <dimension ref="B2:N25"/>
  <sheetViews>
    <sheetView topLeftCell="H19" workbookViewId="0">
      <selection activeCell="M35" sqref="M35"/>
    </sheetView>
  </sheetViews>
  <sheetFormatPr defaultRowHeight="14.4" x14ac:dyDescent="0.3"/>
  <cols>
    <col min="2" max="2" width="33.88671875" customWidth="1"/>
    <col min="3" max="7" width="12.33203125" customWidth="1"/>
    <col min="8" max="11" width="9" customWidth="1"/>
    <col min="12" max="12" width="56.5546875" customWidth="1"/>
    <col min="13" max="14" width="11.6640625" customWidth="1"/>
  </cols>
  <sheetData>
    <row r="2" spans="2:14" ht="21" thickBot="1" x14ac:dyDescent="0.35">
      <c r="B2" s="1" t="s">
        <v>11</v>
      </c>
      <c r="C2" s="11" t="s">
        <v>6</v>
      </c>
      <c r="D2" s="11" t="s">
        <v>7</v>
      </c>
      <c r="E2" s="11" t="s">
        <v>8</v>
      </c>
      <c r="F2" s="11" t="s">
        <v>9</v>
      </c>
      <c r="G2" s="11" t="s">
        <v>10</v>
      </c>
      <c r="L2" s="1" t="s">
        <v>11</v>
      </c>
      <c r="M2" s="11" t="s">
        <v>10</v>
      </c>
      <c r="N2" s="11" t="s">
        <v>19</v>
      </c>
    </row>
    <row r="3" spans="2:14" ht="15" thickTop="1" x14ac:dyDescent="0.3">
      <c r="B3" s="2" t="s">
        <v>12</v>
      </c>
      <c r="C3" s="3">
        <v>23470</v>
      </c>
      <c r="D3" s="3">
        <v>24191</v>
      </c>
      <c r="E3" s="3">
        <v>23866</v>
      </c>
      <c r="F3" s="3">
        <v>25080</v>
      </c>
      <c r="G3" s="3">
        <v>26710</v>
      </c>
      <c r="L3" s="2" t="s">
        <v>20</v>
      </c>
      <c r="M3" s="3">
        <v>6046</v>
      </c>
      <c r="N3" s="3"/>
    </row>
    <row r="4" spans="2:14" ht="20.399999999999999" x14ac:dyDescent="0.3">
      <c r="B4" s="2" t="s">
        <v>13</v>
      </c>
      <c r="C4" s="5">
        <v>904.26900000000023</v>
      </c>
      <c r="D4" s="4">
        <v>1995</v>
      </c>
      <c r="E4" s="4">
        <v>2044.1489999999994</v>
      </c>
      <c r="F4" s="4">
        <v>2012</v>
      </c>
      <c r="G4" s="4">
        <v>1233.1970000000001</v>
      </c>
      <c r="L4" s="187" t="s">
        <v>21</v>
      </c>
      <c r="M4" s="191">
        <v>5757</v>
      </c>
      <c r="N4" s="192"/>
    </row>
    <row r="5" spans="2:14" ht="20.399999999999999" x14ac:dyDescent="0.3">
      <c r="B5" s="6" t="s">
        <v>0</v>
      </c>
      <c r="C5" s="4">
        <v>-14563</v>
      </c>
      <c r="D5" s="4">
        <v>-15695</v>
      </c>
      <c r="E5" s="4">
        <v>-15580</v>
      </c>
      <c r="F5" s="4">
        <v>-15731</v>
      </c>
      <c r="G5" s="4">
        <v>-15542</v>
      </c>
      <c r="L5" s="6" t="s">
        <v>22</v>
      </c>
      <c r="M5" s="4">
        <f>SUM(M6:M10)</f>
        <v>-4715</v>
      </c>
      <c r="N5" s="4">
        <f>SUM(N6:N10)</f>
        <v>0</v>
      </c>
    </row>
    <row r="6" spans="2:14" x14ac:dyDescent="0.3">
      <c r="B6" s="6" t="s">
        <v>1</v>
      </c>
      <c r="C6" s="4">
        <v>-3130</v>
      </c>
      <c r="D6" s="4">
        <v>-3363</v>
      </c>
      <c r="E6" s="4">
        <v>-3317</v>
      </c>
      <c r="F6" s="4">
        <v>-3572</v>
      </c>
      <c r="G6" s="4">
        <v>-3903</v>
      </c>
      <c r="L6" s="168" t="s">
        <v>0</v>
      </c>
      <c r="M6" s="4">
        <v>-3270</v>
      </c>
      <c r="N6" s="4"/>
    </row>
    <row r="7" spans="2:14" x14ac:dyDescent="0.3">
      <c r="B7" s="6" t="s">
        <v>2</v>
      </c>
      <c r="C7" s="4">
        <v>-1637.1489999999994</v>
      </c>
      <c r="D7" s="4">
        <v>-1739</v>
      </c>
      <c r="E7" s="4">
        <v>-1801.3580000000002</v>
      </c>
      <c r="F7" s="4">
        <v>-1733.7960000000003</v>
      </c>
      <c r="G7" s="4">
        <v>-1918.2980000000007</v>
      </c>
      <c r="L7" s="168" t="s">
        <v>2</v>
      </c>
      <c r="M7" s="4">
        <v>-485</v>
      </c>
      <c r="N7" s="4"/>
    </row>
    <row r="8" spans="2:14" x14ac:dyDescent="0.3">
      <c r="B8" s="6" t="s">
        <v>3</v>
      </c>
      <c r="C8" s="4">
        <v>3297.9309999999996</v>
      </c>
      <c r="D8" s="4">
        <v>3606</v>
      </c>
      <c r="E8" s="4">
        <v>3941.1489999999999</v>
      </c>
      <c r="F8" s="4">
        <v>3635</v>
      </c>
      <c r="G8" s="4">
        <v>3639.1970000000001</v>
      </c>
      <c r="L8" s="168" t="s">
        <v>30</v>
      </c>
      <c r="M8" s="4">
        <v>-976</v>
      </c>
      <c r="N8" s="4"/>
    </row>
    <row r="9" spans="2:14" ht="20.399999999999999" x14ac:dyDescent="0.3">
      <c r="B9" s="6" t="s">
        <v>14</v>
      </c>
      <c r="C9" s="4">
        <v>2559.4159999999997</v>
      </c>
      <c r="D9" s="4">
        <v>2780</v>
      </c>
      <c r="E9" s="4">
        <v>3105.6509999999998</v>
      </c>
      <c r="F9" s="4">
        <v>2732</v>
      </c>
      <c r="G9" s="4">
        <v>2794.3489999999997</v>
      </c>
      <c r="L9" s="169" t="s">
        <v>23</v>
      </c>
      <c r="M9" s="4">
        <v>279</v>
      </c>
      <c r="N9" s="4"/>
    </row>
    <row r="10" spans="2:14" x14ac:dyDescent="0.3">
      <c r="B10" s="7" t="s">
        <v>15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L10" s="169" t="s">
        <v>24</v>
      </c>
      <c r="M10" s="4">
        <v>-263</v>
      </c>
      <c r="N10" s="4"/>
    </row>
    <row r="11" spans="2:14" ht="20.399999999999999" x14ac:dyDescent="0.3">
      <c r="B11" s="6" t="s">
        <v>14</v>
      </c>
      <c r="C11" s="4">
        <v>653.58400000000029</v>
      </c>
      <c r="D11" s="4">
        <v>515</v>
      </c>
      <c r="E11" s="4">
        <v>149.34900000000016</v>
      </c>
      <c r="F11" s="4">
        <v>604</v>
      </c>
      <c r="G11" s="4">
        <v>579.779</v>
      </c>
      <c r="L11" s="6" t="s">
        <v>25</v>
      </c>
      <c r="M11" s="5">
        <f>M4+M5</f>
        <v>1042</v>
      </c>
      <c r="N11" s="5">
        <f>N4+N5</f>
        <v>0</v>
      </c>
    </row>
    <row r="12" spans="2:14" x14ac:dyDescent="0.3">
      <c r="B12" s="6" t="s">
        <v>16</v>
      </c>
      <c r="C12" s="4"/>
      <c r="D12" s="4"/>
      <c r="E12" s="4">
        <v>-1343</v>
      </c>
      <c r="F12" s="4"/>
      <c r="G12" s="4"/>
      <c r="L12" s="6" t="s">
        <v>26</v>
      </c>
      <c r="M12" s="4">
        <v>122</v>
      </c>
      <c r="N12" s="4">
        <f>N13+N14</f>
        <v>0</v>
      </c>
    </row>
    <row r="13" spans="2:14" ht="20.399999999999999" x14ac:dyDescent="0.3">
      <c r="B13" s="9" t="s">
        <v>17</v>
      </c>
      <c r="C13" s="10">
        <v>3213</v>
      </c>
      <c r="D13" s="10">
        <v>3295</v>
      </c>
      <c r="E13" s="10">
        <v>1912</v>
      </c>
      <c r="F13" s="10">
        <v>3336</v>
      </c>
      <c r="G13" s="10">
        <v>3374</v>
      </c>
      <c r="L13" s="188" t="s">
        <v>27</v>
      </c>
      <c r="M13" s="189">
        <v>281</v>
      </c>
      <c r="N13" s="189"/>
    </row>
    <row r="14" spans="2:14" x14ac:dyDescent="0.3">
      <c r="B14" s="6" t="s">
        <v>4</v>
      </c>
      <c r="C14" s="4">
        <v>328554</v>
      </c>
      <c r="D14" s="4">
        <v>343385</v>
      </c>
      <c r="E14" s="4">
        <v>378974</v>
      </c>
      <c r="F14" s="4">
        <v>402129</v>
      </c>
      <c r="G14" s="4">
        <v>436119</v>
      </c>
      <c r="L14" s="188" t="s">
        <v>28</v>
      </c>
      <c r="M14" s="190">
        <v>-159</v>
      </c>
      <c r="N14" s="189"/>
    </row>
    <row r="15" spans="2:14" ht="20.399999999999999" x14ac:dyDescent="0.3">
      <c r="B15" s="6" t="s">
        <v>5</v>
      </c>
      <c r="C15" s="4">
        <v>14925</v>
      </c>
      <c r="D15" s="4">
        <v>16169</v>
      </c>
      <c r="E15" s="4">
        <v>18777</v>
      </c>
      <c r="F15" s="4">
        <v>17080</v>
      </c>
      <c r="G15" s="4">
        <v>17489</v>
      </c>
      <c r="L15" s="2" t="s">
        <v>18</v>
      </c>
      <c r="M15" s="5">
        <f>M11+M12</f>
        <v>1164</v>
      </c>
      <c r="N15" s="4"/>
    </row>
    <row r="16" spans="2:14" x14ac:dyDescent="0.3">
      <c r="B16" s="170"/>
      <c r="C16" s="171"/>
      <c r="D16" s="171"/>
      <c r="E16" s="171"/>
      <c r="F16" s="171"/>
      <c r="G16" s="171"/>
      <c r="L16" s="2" t="s">
        <v>29</v>
      </c>
      <c r="M16" s="5">
        <v>783</v>
      </c>
      <c r="N16" s="4"/>
    </row>
    <row r="17" spans="12:14" x14ac:dyDescent="0.3">
      <c r="L17" s="7" t="s">
        <v>15</v>
      </c>
      <c r="M17" s="8"/>
      <c r="N17" s="8"/>
    </row>
    <row r="18" spans="12:14" x14ac:dyDescent="0.3">
      <c r="L18" s="6" t="s">
        <v>14</v>
      </c>
      <c r="M18" s="4">
        <v>166</v>
      </c>
      <c r="N18" s="4"/>
    </row>
    <row r="19" spans="12:14" x14ac:dyDescent="0.3">
      <c r="L19" s="6" t="s">
        <v>16</v>
      </c>
      <c r="M19" s="4"/>
      <c r="N19" s="4"/>
    </row>
    <row r="20" spans="12:14" x14ac:dyDescent="0.3">
      <c r="L20" s="9" t="s">
        <v>17</v>
      </c>
      <c r="M20" s="10">
        <v>949</v>
      </c>
      <c r="N20" s="10"/>
    </row>
    <row r="21" spans="12:14" x14ac:dyDescent="0.3">
      <c r="L21" s="6" t="s">
        <v>4</v>
      </c>
      <c r="M21" s="4"/>
      <c r="N21" s="4"/>
    </row>
    <row r="22" spans="12:14" x14ac:dyDescent="0.3">
      <c r="L22" s="6" t="s">
        <v>5</v>
      </c>
      <c r="M22" s="4"/>
      <c r="N22" s="4"/>
    </row>
    <row r="25" spans="12:14" ht="15.75" customHeight="1" x14ac:dyDescent="0.3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48ACE-B14E-47B2-821F-E40EDD11C63C}">
  <dimension ref="A1:Z249"/>
  <sheetViews>
    <sheetView showGridLines="0" tabSelected="1" zoomScale="115" zoomScaleNormal="115" workbookViewId="0">
      <selection activeCell="A17" sqref="A17"/>
    </sheetView>
  </sheetViews>
  <sheetFormatPr defaultColWidth="9.109375" defaultRowHeight="13.8" outlineLevelCol="1" x14ac:dyDescent="0.3"/>
  <cols>
    <col min="1" max="1" width="59.109375" style="62" customWidth="1"/>
    <col min="2" max="6" width="13.88671875" style="62" customWidth="1"/>
    <col min="7" max="7" width="9.5546875" style="62" hidden="1" customWidth="1"/>
    <col min="8" max="10" width="9" style="62" hidden="1" customWidth="1"/>
    <col min="11" max="11" width="12.109375" style="62" bestFit="1" customWidth="1"/>
    <col min="12" max="12" width="9.109375" style="62"/>
    <col min="13" max="13" width="62" style="62" customWidth="1"/>
    <col min="14" max="17" width="9.109375" style="62"/>
    <col min="18" max="19" width="9.109375" style="62" hidden="1" customWidth="1" outlineLevel="1"/>
    <col min="20" max="20" width="34.5546875" style="62" customWidth="1" collapsed="1"/>
    <col min="21" max="16384" width="9.109375" style="62"/>
  </cols>
  <sheetData>
    <row r="1" spans="1:24" ht="21" thickBot="1" x14ac:dyDescent="0.35">
      <c r="A1" s="78" t="s">
        <v>178</v>
      </c>
      <c r="B1" s="79">
        <f>'[1]tabele GRUPA'!B$1</f>
        <v>2018</v>
      </c>
      <c r="C1" s="79">
        <f>'[1]tabele GRUPA'!C$1</f>
        <v>2019</v>
      </c>
      <c r="D1" s="79">
        <f>'[1]tabele GRUPA'!D$1</f>
        <v>2020</v>
      </c>
      <c r="E1" s="79">
        <f>'[1]tabele GRUPA'!E$1</f>
        <v>2021</v>
      </c>
      <c r="F1" s="80">
        <f>'[1]tabele GRUPA'!F$1</f>
        <v>2022</v>
      </c>
      <c r="G1" s="81"/>
      <c r="H1" s="81"/>
      <c r="I1" s="81"/>
      <c r="J1" s="81"/>
      <c r="K1" s="81"/>
      <c r="M1" s="78" t="s">
        <v>178</v>
      </c>
      <c r="N1" s="79">
        <v>2022</v>
      </c>
      <c r="O1" s="80">
        <v>2023</v>
      </c>
      <c r="P1" s="80">
        <v>2024</v>
      </c>
      <c r="R1" s="80">
        <v>2023</v>
      </c>
    </row>
    <row r="2" spans="1:24" ht="14.4" thickTop="1" x14ac:dyDescent="0.3">
      <c r="A2" s="82" t="s">
        <v>36</v>
      </c>
      <c r="B2" s="83">
        <v>3097</v>
      </c>
      <c r="C2" s="83">
        <v>3316</v>
      </c>
      <c r="D2" s="83">
        <v>3026</v>
      </c>
      <c r="E2" s="83">
        <v>3283</v>
      </c>
      <c r="F2" s="84">
        <v>4031</v>
      </c>
      <c r="G2" s="85">
        <v>0</v>
      </c>
      <c r="H2" s="85">
        <v>0</v>
      </c>
      <c r="I2" s="85">
        <v>0</v>
      </c>
      <c r="J2" s="85">
        <v>0</v>
      </c>
      <c r="K2" s="81"/>
      <c r="M2" s="172" t="s">
        <v>190</v>
      </c>
      <c r="N2" s="91">
        <f>'[2]Prez PY'!$C$7</f>
        <v>3448</v>
      </c>
      <c r="O2" s="194">
        <f>'[3]Prez PY'!$C$7</f>
        <v>4101</v>
      </c>
      <c r="P2" s="194">
        <f>'[3]Prez CY'!$C$7</f>
        <v>4704</v>
      </c>
      <c r="R2" s="194">
        <v>4101</v>
      </c>
      <c r="S2" s="264">
        <f>O2-R2</f>
        <v>0</v>
      </c>
      <c r="W2" s="204"/>
      <c r="X2" s="204"/>
    </row>
    <row r="3" spans="1:24" x14ac:dyDescent="0.3">
      <c r="A3" s="86" t="s">
        <v>37</v>
      </c>
      <c r="B3" s="87">
        <v>2326</v>
      </c>
      <c r="C3" s="87">
        <v>2476</v>
      </c>
      <c r="D3" s="87">
        <v>2365</v>
      </c>
      <c r="E3" s="87">
        <v>2365</v>
      </c>
      <c r="F3" s="87">
        <v>2503</v>
      </c>
      <c r="G3" s="85"/>
      <c r="H3" s="85"/>
      <c r="I3" s="85"/>
      <c r="J3" s="85"/>
      <c r="K3" s="81"/>
      <c r="M3" s="174" t="s">
        <v>191</v>
      </c>
      <c r="N3" s="87">
        <f>'[2]Prez PY'!$C$8</f>
        <v>2952</v>
      </c>
      <c r="O3" s="87">
        <f>'[3]Prez PY'!$C$8</f>
        <v>3513</v>
      </c>
      <c r="P3" s="87">
        <f>'[3]Prez CY'!$C$8</f>
        <v>4070</v>
      </c>
      <c r="R3" s="87">
        <v>3513</v>
      </c>
      <c r="S3" s="264">
        <f t="shared" ref="S3:S66" si="0">O3-R3</f>
        <v>0</v>
      </c>
      <c r="U3" s="264"/>
      <c r="W3" s="204"/>
      <c r="X3" s="204"/>
    </row>
    <row r="4" spans="1:24" x14ac:dyDescent="0.3">
      <c r="A4" s="82" t="s">
        <v>179</v>
      </c>
      <c r="B4" s="83">
        <v>113</v>
      </c>
      <c r="C4" s="83">
        <v>100</v>
      </c>
      <c r="D4" s="83">
        <v>116</v>
      </c>
      <c r="E4" s="83">
        <v>73</v>
      </c>
      <c r="F4" s="83">
        <v>124</v>
      </c>
      <c r="G4" s="85"/>
      <c r="H4" s="85"/>
      <c r="I4" s="85"/>
      <c r="J4" s="85"/>
      <c r="K4" s="81"/>
      <c r="M4" s="173" t="s">
        <v>192</v>
      </c>
      <c r="N4" s="83">
        <f>'[2]Prez PY'!$C$13</f>
        <v>496</v>
      </c>
      <c r="O4" s="83">
        <f>'[3]Prez PY'!$C$13</f>
        <v>588</v>
      </c>
      <c r="P4" s="83">
        <f>'[3]Prez CY'!$C$13</f>
        <v>634</v>
      </c>
      <c r="R4" s="83">
        <v>588</v>
      </c>
      <c r="S4" s="264">
        <f t="shared" si="0"/>
        <v>0</v>
      </c>
      <c r="W4" s="204"/>
      <c r="X4" s="204"/>
    </row>
    <row r="5" spans="1:24" x14ac:dyDescent="0.3">
      <c r="A5" s="86" t="s">
        <v>180</v>
      </c>
      <c r="B5" s="87">
        <v>-1591</v>
      </c>
      <c r="C5" s="87">
        <v>-1610</v>
      </c>
      <c r="D5" s="87">
        <v>-1593</v>
      </c>
      <c r="E5" s="87">
        <v>-1510</v>
      </c>
      <c r="F5" s="87">
        <v>-1684</v>
      </c>
      <c r="G5" s="85">
        <v>0</v>
      </c>
      <c r="H5" s="85">
        <v>0</v>
      </c>
      <c r="I5" s="85">
        <v>0</v>
      </c>
      <c r="J5" s="85">
        <v>0</v>
      </c>
      <c r="K5" s="81"/>
      <c r="M5" s="157" t="s">
        <v>193</v>
      </c>
      <c r="N5" s="159">
        <f>'[2]Prez PY'!$C$7+'[2]Prez PY'!$C$23</f>
        <v>2531</v>
      </c>
      <c r="O5" s="159">
        <f>'[3]Prez PY'!$C$7+'[3]Prez PY'!$C$23</f>
        <v>2800</v>
      </c>
      <c r="P5" s="159">
        <f>'[3]Prez CY'!$C$7+'[3]Prez CY'!$C$23</f>
        <v>3075</v>
      </c>
      <c r="R5" s="159">
        <v>2800</v>
      </c>
      <c r="S5" s="264">
        <f t="shared" si="0"/>
        <v>0</v>
      </c>
      <c r="W5" s="204"/>
      <c r="X5" s="204"/>
    </row>
    <row r="6" spans="1:24" x14ac:dyDescent="0.3">
      <c r="A6" s="82" t="s">
        <v>41</v>
      </c>
      <c r="B6" s="83">
        <v>-477</v>
      </c>
      <c r="C6" s="83">
        <v>-519</v>
      </c>
      <c r="D6" s="83">
        <v>-511</v>
      </c>
      <c r="E6" s="83">
        <v>-522</v>
      </c>
      <c r="F6" s="83">
        <v>-545</v>
      </c>
      <c r="G6" s="85">
        <v>0</v>
      </c>
      <c r="H6" s="85">
        <v>0</v>
      </c>
      <c r="I6" s="85">
        <v>0</v>
      </c>
      <c r="J6" s="85">
        <v>0</v>
      </c>
      <c r="K6" s="81"/>
      <c r="M6" s="172" t="s">
        <v>194</v>
      </c>
      <c r="N6" s="91">
        <f>'[2]Prez PY'!$C$15+'[2]Prez PY'!$C$24</f>
        <v>-2181</v>
      </c>
      <c r="O6" s="91">
        <f>'[3]Prez PY'!$C$15+'[3]Prez PY'!$C$24</f>
        <v>-2195</v>
      </c>
      <c r="P6" s="91">
        <f>'[3]Prez CY'!$C$15+'[3]Prez CY'!$C$24</f>
        <v>-2616</v>
      </c>
      <c r="R6" s="91">
        <v>-2195</v>
      </c>
      <c r="S6" s="264">
        <f t="shared" si="0"/>
        <v>0</v>
      </c>
      <c r="W6" s="204"/>
      <c r="X6" s="204"/>
    </row>
    <row r="7" spans="1:24" ht="20.399999999999999" x14ac:dyDescent="0.3">
      <c r="A7" s="86" t="s">
        <v>181</v>
      </c>
      <c r="B7" s="87">
        <v>-131</v>
      </c>
      <c r="C7" s="87">
        <v>-131</v>
      </c>
      <c r="D7" s="87">
        <v>-144</v>
      </c>
      <c r="E7" s="87">
        <v>-142</v>
      </c>
      <c r="F7" s="87">
        <v>-161</v>
      </c>
      <c r="G7" s="85">
        <v>0</v>
      </c>
      <c r="H7" s="85">
        <v>0</v>
      </c>
      <c r="I7" s="85">
        <v>0</v>
      </c>
      <c r="J7" s="85">
        <v>0</v>
      </c>
      <c r="K7" s="81"/>
      <c r="M7" s="174" t="s">
        <v>195</v>
      </c>
      <c r="N7" s="87">
        <f>'[2]Prez PY'!$C$16+'[2]Prez PY'!$C$18+'[2]Prez PY'!$C$25+'[2]Prez PY'!$C$27</f>
        <v>-1548</v>
      </c>
      <c r="O7" s="87">
        <f>'[3]Prez PY'!$C$16+'[3]Prez PY'!$C$18+'[3]Prez PY'!$C$25+'[3]Prez PY'!$C$27</f>
        <v>-1403</v>
      </c>
      <c r="P7" s="87">
        <f>'[3]Prez CY'!$C$16+'[3]Prez CY'!$C$18+'[3]Prez CY'!$C$25+'[3]Prez CY'!$C$27</f>
        <v>-1740</v>
      </c>
      <c r="R7" s="87">
        <v>-1403</v>
      </c>
      <c r="S7" s="264">
        <f t="shared" si="0"/>
        <v>0</v>
      </c>
      <c r="W7" s="204"/>
      <c r="X7" s="204"/>
    </row>
    <row r="8" spans="1:24" x14ac:dyDescent="0.3">
      <c r="A8" s="82" t="s">
        <v>182</v>
      </c>
      <c r="B8" s="88">
        <v>39</v>
      </c>
      <c r="C8" s="88">
        <v>43</v>
      </c>
      <c r="D8" s="83">
        <v>47</v>
      </c>
      <c r="E8" s="83">
        <v>56</v>
      </c>
      <c r="F8" s="83">
        <v>68</v>
      </c>
      <c r="G8" s="85">
        <v>0</v>
      </c>
      <c r="H8" s="85">
        <v>0</v>
      </c>
      <c r="I8" s="85">
        <v>0</v>
      </c>
      <c r="J8" s="85">
        <v>0</v>
      </c>
      <c r="K8" s="81"/>
      <c r="M8" s="173" t="s">
        <v>181</v>
      </c>
      <c r="N8" s="83">
        <f>'[2]Prez PY'!$C$17+'[2]Prez PY'!$C$26</f>
        <v>-142</v>
      </c>
      <c r="O8" s="83">
        <f>'[3]Prez PY'!$C$17+'[3]Prez PY'!$C$26</f>
        <v>-207</v>
      </c>
      <c r="P8" s="83">
        <f>'[3]Prez CY'!$C$17+'[3]Prez CY'!$C$26</f>
        <v>-250</v>
      </c>
      <c r="R8" s="83">
        <v>-207</v>
      </c>
      <c r="S8" s="264">
        <f t="shared" si="0"/>
        <v>0</v>
      </c>
      <c r="W8" s="204"/>
      <c r="X8" s="204"/>
    </row>
    <row r="9" spans="1:24" x14ac:dyDescent="0.3">
      <c r="A9" s="86" t="s">
        <v>183</v>
      </c>
      <c r="B9" s="87">
        <v>-11</v>
      </c>
      <c r="C9" s="87">
        <v>-32</v>
      </c>
      <c r="D9" s="87">
        <v>33</v>
      </c>
      <c r="E9" s="87">
        <v>-26</v>
      </c>
      <c r="F9" s="87">
        <v>-23</v>
      </c>
      <c r="G9" s="85">
        <v>0</v>
      </c>
      <c r="H9" s="85">
        <v>0</v>
      </c>
      <c r="I9" s="85">
        <v>0</v>
      </c>
      <c r="J9" s="85">
        <v>0</v>
      </c>
      <c r="K9" s="81"/>
      <c r="M9" s="206" t="s">
        <v>196</v>
      </c>
      <c r="N9" s="207">
        <f>'[2]Prez PY'!$C$19</f>
        <v>120</v>
      </c>
      <c r="O9" s="202">
        <f>'[3]Prez PY'!$C$19</f>
        <v>113</v>
      </c>
      <c r="P9" s="202">
        <f>'[3]Prez CY'!$C$19</f>
        <v>98</v>
      </c>
      <c r="R9" s="202">
        <v>113</v>
      </c>
      <c r="S9" s="264">
        <f t="shared" si="0"/>
        <v>0</v>
      </c>
      <c r="W9" s="204"/>
      <c r="X9" s="204"/>
    </row>
    <row r="10" spans="1:24" x14ac:dyDescent="0.3">
      <c r="A10" s="89" t="s">
        <v>184</v>
      </c>
      <c r="B10" s="90">
        <v>268</v>
      </c>
      <c r="C10" s="90">
        <v>327</v>
      </c>
      <c r="D10" s="90">
        <v>313</v>
      </c>
      <c r="E10" s="90">
        <v>294</v>
      </c>
      <c r="F10" s="91">
        <v>282</v>
      </c>
      <c r="G10" s="85">
        <v>0</v>
      </c>
      <c r="H10" s="85">
        <v>0</v>
      </c>
      <c r="I10" s="85">
        <v>0</v>
      </c>
      <c r="J10" s="85">
        <v>0</v>
      </c>
      <c r="K10" s="81"/>
      <c r="M10" s="208" t="s">
        <v>197</v>
      </c>
      <c r="N10" s="209">
        <f>'[2]Prez PY'!$C$20</f>
        <v>-115</v>
      </c>
      <c r="O10" s="209">
        <f>'[3]Prez PY'!$C$20</f>
        <v>-110</v>
      </c>
      <c r="P10" s="209">
        <f>'[3]Prez CY'!$C$20</f>
        <v>-90</v>
      </c>
      <c r="R10" s="209">
        <v>-110</v>
      </c>
      <c r="S10" s="264">
        <f t="shared" si="0"/>
        <v>0</v>
      </c>
      <c r="W10" s="204"/>
      <c r="X10" s="204"/>
    </row>
    <row r="11" spans="1:24" x14ac:dyDescent="0.3">
      <c r="A11" s="92" t="s">
        <v>185</v>
      </c>
      <c r="B11" s="93">
        <v>0.18830610490111779</v>
      </c>
      <c r="C11" s="93">
        <v>0.19224555735056542</v>
      </c>
      <c r="D11" s="93">
        <v>0.19619450317124737</v>
      </c>
      <c r="E11" s="93">
        <v>0.19704016913319239</v>
      </c>
      <c r="F11" s="94">
        <v>0.19057131442269276</v>
      </c>
      <c r="G11" s="85">
        <v>0</v>
      </c>
      <c r="H11" s="85">
        <v>0</v>
      </c>
      <c r="I11" s="85">
        <v>0</v>
      </c>
      <c r="J11" s="85">
        <v>0</v>
      </c>
      <c r="K11" s="81"/>
      <c r="M11" s="206" t="s">
        <v>198</v>
      </c>
      <c r="N11" s="207">
        <f>'[2]Prez PY'!$C$21</f>
        <v>-496</v>
      </c>
      <c r="O11" s="202">
        <f>'[3]Prez PY'!$C$21</f>
        <v>-588</v>
      </c>
      <c r="P11" s="202">
        <f>'[3]Prez CY'!$C$21</f>
        <v>-634</v>
      </c>
      <c r="R11" s="202">
        <v>-588</v>
      </c>
      <c r="S11" s="264">
        <f t="shared" si="0"/>
        <v>0</v>
      </c>
      <c r="W11" s="204"/>
      <c r="X11" s="204"/>
    </row>
    <row r="12" spans="1:24" x14ac:dyDescent="0.3">
      <c r="A12" s="96" t="s">
        <v>186</v>
      </c>
      <c r="B12" s="97">
        <v>5.6319862424763542E-2</v>
      </c>
      <c r="C12" s="97">
        <v>5.2907915993537967E-2</v>
      </c>
      <c r="D12" s="97">
        <v>6.0887949260042283E-2</v>
      </c>
      <c r="E12" s="97">
        <v>6.004228329809725E-2</v>
      </c>
      <c r="F12" s="98">
        <v>6.4322812624850179E-2</v>
      </c>
      <c r="G12" s="85">
        <v>0</v>
      </c>
      <c r="H12" s="85">
        <v>0</v>
      </c>
      <c r="I12" s="85">
        <v>0</v>
      </c>
      <c r="J12" s="85">
        <v>0</v>
      </c>
      <c r="K12" s="81"/>
      <c r="M12" s="211" t="s">
        <v>64</v>
      </c>
      <c r="N12" s="212">
        <f>'[2]Prez PY'!$C$28</f>
        <v>350</v>
      </c>
      <c r="O12" s="212">
        <f>'[3]Prez PY'!$C$28</f>
        <v>605</v>
      </c>
      <c r="P12" s="212">
        <f>'[3]Prez CY'!$C$28</f>
        <v>459</v>
      </c>
      <c r="R12" s="212">
        <v>605</v>
      </c>
      <c r="S12" s="264">
        <f t="shared" si="0"/>
        <v>0</v>
      </c>
      <c r="W12" s="204"/>
      <c r="X12" s="204"/>
    </row>
    <row r="13" spans="1:24" x14ac:dyDescent="0.3">
      <c r="A13" s="92" t="s">
        <v>187</v>
      </c>
      <c r="B13" s="93">
        <v>0.68400687876182287</v>
      </c>
      <c r="C13" s="93">
        <v>0.65024232633279488</v>
      </c>
      <c r="D13" s="93">
        <v>0.67357293868921775</v>
      </c>
      <c r="E13" s="93">
        <v>0.63847780126849896</v>
      </c>
      <c r="F13" s="94">
        <v>0.67279264882141432</v>
      </c>
      <c r="G13" s="95">
        <v>0</v>
      </c>
      <c r="H13" s="95">
        <v>0</v>
      </c>
      <c r="I13" s="95">
        <v>0</v>
      </c>
      <c r="J13" s="95">
        <v>0</v>
      </c>
      <c r="K13" s="81"/>
      <c r="M13" s="206" t="s">
        <v>65</v>
      </c>
      <c r="N13" s="202">
        <f>'[2]Prez PY'!$C$30</f>
        <v>-66</v>
      </c>
      <c r="O13" s="202">
        <f>'[3]Prez PY'!$C$30</f>
        <v>-108</v>
      </c>
      <c r="P13" s="202">
        <f>'[3]Prez CY'!$C$30</f>
        <v>-204</v>
      </c>
      <c r="R13" s="202">
        <v>-108</v>
      </c>
      <c r="S13" s="264">
        <f t="shared" si="0"/>
        <v>0</v>
      </c>
      <c r="W13" s="204"/>
      <c r="X13" s="204"/>
    </row>
    <row r="14" spans="1:24" x14ac:dyDescent="0.3">
      <c r="A14" s="96" t="s">
        <v>188</v>
      </c>
      <c r="B14" s="97">
        <v>0.92863284608770424</v>
      </c>
      <c r="C14" s="97">
        <v>0.8953957996768982</v>
      </c>
      <c r="D14" s="97">
        <v>0.93065539112050744</v>
      </c>
      <c r="E14" s="97">
        <v>0.89556025369978853</v>
      </c>
      <c r="F14" s="98">
        <v>0.9276867758689572</v>
      </c>
      <c r="G14" s="95">
        <v>0</v>
      </c>
      <c r="H14" s="95">
        <v>0</v>
      </c>
      <c r="I14" s="95">
        <v>0</v>
      </c>
      <c r="J14" s="95">
        <v>0</v>
      </c>
      <c r="K14" s="81"/>
      <c r="M14" s="208" t="s">
        <v>66</v>
      </c>
      <c r="N14" s="210">
        <f>'[2]Prez PY'!$C$31</f>
        <v>15</v>
      </c>
      <c r="O14" s="209">
        <f>'[3]Prez PY'!$C$31</f>
        <v>35</v>
      </c>
      <c r="P14" s="209">
        <f>'[3]Prez CY'!$C$31</f>
        <v>128</v>
      </c>
      <c r="R14" s="209">
        <v>35</v>
      </c>
      <c r="S14" s="264">
        <f t="shared" si="0"/>
        <v>0</v>
      </c>
      <c r="W14" s="204"/>
      <c r="X14" s="204"/>
    </row>
    <row r="15" spans="1:24" x14ac:dyDescent="0.3">
      <c r="A15" s="92" t="s">
        <v>189</v>
      </c>
      <c r="B15" s="99"/>
      <c r="C15" s="99"/>
      <c r="D15" s="99"/>
      <c r="E15" s="99"/>
      <c r="F15" s="99"/>
      <c r="G15" s="95">
        <v>0</v>
      </c>
      <c r="H15" s="95">
        <v>0</v>
      </c>
      <c r="I15" s="95">
        <v>0</v>
      </c>
      <c r="J15" s="95">
        <v>0</v>
      </c>
      <c r="K15" s="81"/>
      <c r="M15" s="206" t="s">
        <v>179</v>
      </c>
      <c r="N15" s="202">
        <f>'[2]Prez PY'!$C$32</f>
        <v>225</v>
      </c>
      <c r="O15" s="202">
        <f>'[3]Prez PY'!$C$32</f>
        <v>332</v>
      </c>
      <c r="P15" s="202">
        <f>'[3]Prez CY'!$C$32</f>
        <v>366</v>
      </c>
      <c r="R15" s="202">
        <v>332</v>
      </c>
      <c r="S15" s="264">
        <f t="shared" si="0"/>
        <v>0</v>
      </c>
      <c r="W15" s="204"/>
      <c r="X15" s="204"/>
    </row>
    <row r="16" spans="1:24" x14ac:dyDescent="0.3">
      <c r="G16" s="95"/>
      <c r="H16" s="95"/>
      <c r="I16" s="95"/>
      <c r="J16" s="95"/>
      <c r="K16" s="81"/>
      <c r="M16" s="211" t="s">
        <v>45</v>
      </c>
      <c r="N16" s="212">
        <f>'[2]Prez PY'!$C$38</f>
        <v>524</v>
      </c>
      <c r="O16" s="212">
        <f>'[3]Prez PY'!$C$41</f>
        <v>864</v>
      </c>
      <c r="P16" s="212">
        <f>'[3]Prez CY'!$C$41</f>
        <v>749</v>
      </c>
      <c r="R16" s="212">
        <v>864</v>
      </c>
      <c r="S16" s="264">
        <f t="shared" si="0"/>
        <v>0</v>
      </c>
      <c r="W16" s="204"/>
      <c r="X16" s="204"/>
    </row>
    <row r="17" spans="1:24" x14ac:dyDescent="0.3">
      <c r="G17" s="95">
        <v>0</v>
      </c>
      <c r="H17" s="95">
        <v>0</v>
      </c>
      <c r="I17" s="95">
        <v>0</v>
      </c>
      <c r="J17" s="95">
        <v>0</v>
      </c>
      <c r="K17" s="81"/>
      <c r="M17" s="199" t="s">
        <v>199</v>
      </c>
      <c r="N17" s="216">
        <f>-N6/N5</f>
        <v>0.86171473725800074</v>
      </c>
      <c r="O17" s="217">
        <f>-O6/O5</f>
        <v>0.78392857142857142</v>
      </c>
      <c r="P17" s="217">
        <f>-P6/P5</f>
        <v>0.85073170731707315</v>
      </c>
      <c r="R17" s="217">
        <v>0.78392857142857142</v>
      </c>
      <c r="S17" s="264">
        <f t="shared" si="0"/>
        <v>0</v>
      </c>
      <c r="W17" s="278"/>
      <c r="X17" s="278"/>
    </row>
    <row r="18" spans="1:24" x14ac:dyDescent="0.3">
      <c r="G18" s="81"/>
      <c r="H18" s="81"/>
      <c r="I18" s="81"/>
      <c r="J18" s="81"/>
      <c r="K18" s="81"/>
      <c r="M18" s="199"/>
      <c r="N18" s="205"/>
      <c r="O18" s="205"/>
      <c r="P18" s="205"/>
      <c r="R18" s="205"/>
      <c r="S18" s="264">
        <f t="shared" si="0"/>
        <v>0</v>
      </c>
      <c r="W18" s="278"/>
      <c r="X18" s="278"/>
    </row>
    <row r="19" spans="1:24" x14ac:dyDescent="0.3">
      <c r="G19" s="81"/>
      <c r="H19" s="81"/>
      <c r="I19" s="81"/>
      <c r="J19" s="81"/>
      <c r="K19" s="81"/>
      <c r="M19" s="203"/>
      <c r="N19" s="204"/>
      <c r="O19" s="204"/>
      <c r="P19" s="204"/>
      <c r="R19" s="204">
        <v>0</v>
      </c>
      <c r="S19" s="264">
        <f t="shared" si="0"/>
        <v>0</v>
      </c>
      <c r="W19" s="204"/>
      <c r="X19" s="204"/>
    </row>
    <row r="20" spans="1:24" x14ac:dyDescent="0.3">
      <c r="G20" s="81"/>
      <c r="H20" s="81"/>
      <c r="I20" s="81"/>
      <c r="J20" s="81"/>
      <c r="K20" s="81"/>
      <c r="M20" s="203"/>
      <c r="N20" s="204"/>
      <c r="O20" s="204"/>
      <c r="P20" s="204"/>
      <c r="R20" s="204">
        <v>0</v>
      </c>
      <c r="S20" s="264">
        <f t="shared" si="0"/>
        <v>0</v>
      </c>
      <c r="W20" s="204"/>
      <c r="X20" s="204"/>
    </row>
    <row r="21" spans="1:24" x14ac:dyDescent="0.3">
      <c r="G21" s="81"/>
      <c r="H21" s="81"/>
      <c r="I21" s="81"/>
      <c r="J21" s="81"/>
      <c r="K21" s="81"/>
      <c r="M21" s="203"/>
      <c r="N21" s="204"/>
      <c r="O21" s="204"/>
      <c r="P21" s="204"/>
      <c r="R21" s="204">
        <v>0</v>
      </c>
      <c r="S21" s="264">
        <f t="shared" si="0"/>
        <v>0</v>
      </c>
      <c r="W21" s="204"/>
      <c r="X21" s="204"/>
    </row>
    <row r="22" spans="1:24" x14ac:dyDescent="0.3">
      <c r="G22" s="81"/>
      <c r="H22" s="81"/>
      <c r="I22" s="81"/>
      <c r="J22" s="81"/>
      <c r="K22" s="81"/>
      <c r="S22" s="264"/>
      <c r="W22" s="204"/>
      <c r="X22" s="204"/>
    </row>
    <row r="23" spans="1:24" x14ac:dyDescent="0.3">
      <c r="G23" s="81"/>
      <c r="H23" s="81"/>
      <c r="I23" s="81"/>
      <c r="J23" s="81"/>
      <c r="K23" s="81"/>
      <c r="S23" s="264"/>
      <c r="W23" s="204"/>
      <c r="X23" s="204"/>
    </row>
    <row r="24" spans="1:24" x14ac:dyDescent="0.3">
      <c r="G24" s="81"/>
      <c r="H24" s="81"/>
      <c r="I24" s="81"/>
      <c r="J24" s="81"/>
      <c r="K24" s="81"/>
      <c r="M24" s="199"/>
      <c r="N24" s="205"/>
      <c r="O24" s="205"/>
      <c r="P24" s="205"/>
      <c r="R24" s="205"/>
      <c r="S24" s="264"/>
      <c r="W24" s="278"/>
      <c r="X24" s="278"/>
    </row>
    <row r="25" spans="1:24" ht="14.4" thickBot="1" x14ac:dyDescent="0.35">
      <c r="G25" s="81"/>
      <c r="H25" s="81"/>
      <c r="I25" s="81"/>
      <c r="J25" s="81"/>
      <c r="K25" s="81"/>
      <c r="M25" s="175"/>
      <c r="N25" s="176"/>
      <c r="O25" s="176"/>
      <c r="P25" s="176"/>
      <c r="R25" s="176"/>
      <c r="S25" s="264"/>
      <c r="W25" s="278"/>
      <c r="X25" s="278"/>
    </row>
    <row r="26" spans="1:24" ht="21" thickBot="1" x14ac:dyDescent="0.35">
      <c r="A26" s="78" t="s">
        <v>200</v>
      </c>
      <c r="B26" s="79">
        <f>'[1]tabele GRUPA'!B$1</f>
        <v>2018</v>
      </c>
      <c r="C26" s="79">
        <f>'[1]tabele GRUPA'!C$1</f>
        <v>2019</v>
      </c>
      <c r="D26" s="79">
        <f>'[1]tabele GRUPA'!D$1</f>
        <v>2020</v>
      </c>
      <c r="E26" s="79">
        <f>'[1]tabele GRUPA'!E$1</f>
        <v>2021</v>
      </c>
      <c r="F26" s="80">
        <f>'[1]tabele GRUPA'!F$1</f>
        <v>2022</v>
      </c>
      <c r="G26" s="81"/>
      <c r="H26" s="81"/>
      <c r="I26" s="81"/>
      <c r="J26" s="81"/>
      <c r="K26" s="81"/>
      <c r="M26" s="78" t="s">
        <v>201</v>
      </c>
      <c r="N26" s="79">
        <v>2022</v>
      </c>
      <c r="O26" s="80">
        <v>2023</v>
      </c>
      <c r="P26" s="80">
        <v>2024</v>
      </c>
      <c r="R26" s="80">
        <v>2023</v>
      </c>
      <c r="S26" s="264">
        <f t="shared" si="0"/>
        <v>0</v>
      </c>
      <c r="W26" s="204"/>
      <c r="X26" s="204"/>
    </row>
    <row r="27" spans="1:24" ht="14.4" thickTop="1" x14ac:dyDescent="0.3">
      <c r="A27" s="82" t="s">
        <v>36</v>
      </c>
      <c r="B27" s="88">
        <v>10401</v>
      </c>
      <c r="C27" s="88">
        <v>10403</v>
      </c>
      <c r="D27" s="88">
        <v>10244</v>
      </c>
      <c r="E27" s="88">
        <v>10910</v>
      </c>
      <c r="F27" s="84">
        <v>11583</v>
      </c>
      <c r="G27" s="85">
        <v>0</v>
      </c>
      <c r="H27" s="85">
        <v>0</v>
      </c>
      <c r="I27" s="85">
        <v>0</v>
      </c>
      <c r="J27" s="85">
        <v>0</v>
      </c>
      <c r="K27" s="85"/>
      <c r="M27" s="172" t="s">
        <v>190</v>
      </c>
      <c r="N27" s="91">
        <f>'[2]Prez PY'!$D$7</f>
        <v>10981</v>
      </c>
      <c r="O27" s="194">
        <f>'[2]Prez CY'!$D$7</f>
        <v>11966</v>
      </c>
      <c r="P27" s="194">
        <f>'[3]Prez CY'!$D$7</f>
        <v>13106</v>
      </c>
      <c r="R27" s="194">
        <v>11966</v>
      </c>
      <c r="S27" s="264">
        <f t="shared" si="0"/>
        <v>0</v>
      </c>
      <c r="W27" s="204"/>
      <c r="X27" s="204"/>
    </row>
    <row r="28" spans="1:24" x14ac:dyDescent="0.3">
      <c r="A28" s="86" t="s">
        <v>37</v>
      </c>
      <c r="B28" s="100">
        <v>10168</v>
      </c>
      <c r="C28" s="100">
        <v>10261</v>
      </c>
      <c r="D28" s="100">
        <v>10192</v>
      </c>
      <c r="E28" s="100">
        <v>10121</v>
      </c>
      <c r="F28" s="87">
        <v>10923</v>
      </c>
      <c r="G28" s="85"/>
      <c r="H28" s="85"/>
      <c r="I28" s="85"/>
      <c r="J28" s="85"/>
      <c r="K28" s="85"/>
      <c r="M28" s="174" t="s">
        <v>191</v>
      </c>
      <c r="N28" s="87">
        <f>'[2]Prez PY'!$D$8</f>
        <v>8579</v>
      </c>
      <c r="O28" s="87">
        <f>'[2]Prez CY'!$D$8</f>
        <v>9278</v>
      </c>
      <c r="P28" s="87">
        <f>'[3]Prez CY'!$D$8</f>
        <v>10176</v>
      </c>
      <c r="R28" s="87">
        <v>9278</v>
      </c>
      <c r="S28" s="264">
        <f t="shared" si="0"/>
        <v>0</v>
      </c>
      <c r="W28" s="204"/>
      <c r="X28" s="204"/>
    </row>
    <row r="29" spans="1:24" x14ac:dyDescent="0.3">
      <c r="A29" s="82" t="s">
        <v>179</v>
      </c>
      <c r="B29" s="88">
        <v>526</v>
      </c>
      <c r="C29" s="88">
        <v>481</v>
      </c>
      <c r="D29" s="88">
        <v>525</v>
      </c>
      <c r="E29" s="88">
        <v>385</v>
      </c>
      <c r="F29" s="83">
        <v>593</v>
      </c>
      <c r="G29" s="85"/>
      <c r="H29" s="85"/>
      <c r="I29" s="85"/>
      <c r="J29" s="85"/>
      <c r="K29" s="85"/>
      <c r="M29" s="173" t="s">
        <v>192</v>
      </c>
      <c r="N29" s="83">
        <f>'[2]Prez PY'!$D$13</f>
        <v>2402</v>
      </c>
      <c r="O29" s="83">
        <f>'[2]Prez CY'!$D$13</f>
        <v>2688</v>
      </c>
      <c r="P29" s="83">
        <f>'[3]Prez CY'!$D$13</f>
        <v>2930</v>
      </c>
      <c r="R29" s="83">
        <v>2688</v>
      </c>
      <c r="S29" s="264">
        <f t="shared" si="0"/>
        <v>0</v>
      </c>
      <c r="W29" s="204"/>
      <c r="X29" s="204"/>
    </row>
    <row r="30" spans="1:24" x14ac:dyDescent="0.3">
      <c r="A30" s="86" t="s">
        <v>180</v>
      </c>
      <c r="B30" s="100">
        <v>-6171</v>
      </c>
      <c r="C30" s="100">
        <v>-6410</v>
      </c>
      <c r="D30" s="100">
        <v>-6221</v>
      </c>
      <c r="E30" s="100">
        <v>-6198</v>
      </c>
      <c r="F30" s="87">
        <v>-6596</v>
      </c>
      <c r="G30" s="85">
        <v>0</v>
      </c>
      <c r="H30" s="85">
        <v>0</v>
      </c>
      <c r="I30" s="85">
        <v>0</v>
      </c>
      <c r="J30" s="85">
        <v>0</v>
      </c>
      <c r="K30" s="85"/>
      <c r="M30" s="157" t="s">
        <v>193</v>
      </c>
      <c r="N30" s="159">
        <f>'[2]Prez PY'!$D$7+'[2]Prez PY'!$D$23</f>
        <v>10842</v>
      </c>
      <c r="O30" s="159">
        <f>'[2]Prez CY'!$D$7+'[2]Prez CY'!$D$23</f>
        <v>11820</v>
      </c>
      <c r="P30" s="159">
        <f>'[3]Prez CY'!$D$7+'[3]Prez CY'!$D$23</f>
        <v>12930</v>
      </c>
      <c r="R30" s="159">
        <v>11820</v>
      </c>
      <c r="S30" s="264">
        <f t="shared" si="0"/>
        <v>0</v>
      </c>
      <c r="W30" s="204"/>
      <c r="X30" s="204"/>
    </row>
    <row r="31" spans="1:24" x14ac:dyDescent="0.3">
      <c r="A31" s="82" t="s">
        <v>41</v>
      </c>
      <c r="B31" s="88">
        <v>-1890</v>
      </c>
      <c r="C31" s="88">
        <v>-1986</v>
      </c>
      <c r="D31" s="88">
        <v>-2010</v>
      </c>
      <c r="E31" s="88">
        <v>-2166</v>
      </c>
      <c r="F31" s="83">
        <v>-2470</v>
      </c>
      <c r="G31" s="85">
        <v>0</v>
      </c>
      <c r="H31" s="85">
        <v>0</v>
      </c>
      <c r="I31" s="85">
        <v>0</v>
      </c>
      <c r="J31" s="85">
        <v>0</v>
      </c>
      <c r="K31" s="85"/>
      <c r="M31" s="172" t="s">
        <v>194</v>
      </c>
      <c r="N31" s="91">
        <f>'[2]Prez PY'!$D$15+'[2]Prez PY'!$D$24</f>
        <v>-9318</v>
      </c>
      <c r="O31" s="91">
        <f>'[2]Prez CY'!$D$15+'[2]Prez CY'!$D$24</f>
        <v>-10269</v>
      </c>
      <c r="P31" s="91">
        <f>'[3]Prez CY'!$D$15+'[3]Prez CY'!$D$24</f>
        <v>-12183</v>
      </c>
      <c r="R31" s="91">
        <v>-10269</v>
      </c>
      <c r="S31" s="264">
        <f t="shared" si="0"/>
        <v>0</v>
      </c>
      <c r="W31" s="204"/>
      <c r="X31" s="204"/>
    </row>
    <row r="32" spans="1:24" ht="20.399999999999999" x14ac:dyDescent="0.3">
      <c r="A32" s="86" t="s">
        <v>181</v>
      </c>
      <c r="B32" s="100">
        <v>-594</v>
      </c>
      <c r="C32" s="100">
        <v>-651</v>
      </c>
      <c r="D32" s="100">
        <v>-673</v>
      </c>
      <c r="E32" s="100">
        <v>-678</v>
      </c>
      <c r="F32" s="87">
        <v>-706</v>
      </c>
      <c r="G32" s="85">
        <v>0</v>
      </c>
      <c r="H32" s="85">
        <v>0</v>
      </c>
      <c r="I32" s="85">
        <v>0</v>
      </c>
      <c r="J32" s="85">
        <v>0</v>
      </c>
      <c r="K32" s="85"/>
      <c r="M32" s="174" t="s">
        <v>195</v>
      </c>
      <c r="N32" s="87">
        <f>'[2]Prez PY'!$D$16+'[2]Prez PY'!$D$18+'[2]Prez PY'!$D$25+'[2]Prez PY'!$D$27</f>
        <v>-6061</v>
      </c>
      <c r="O32" s="87">
        <f>'[2]Prez CY'!$D$16+'[2]Prez CY'!$D$18+'[2]Prez CY'!$D$25+'[2]Prez CY'!$D$27</f>
        <v>-6748</v>
      </c>
      <c r="P32" s="87">
        <f>'[3]Prez CY'!$D$16+'[3]Prez CY'!$D$18+'[3]Prez CY'!$D$25+'[3]Prez CY'!$D$27</f>
        <v>-8269</v>
      </c>
      <c r="R32" s="87">
        <v>-6748</v>
      </c>
      <c r="S32" s="264">
        <f t="shared" si="0"/>
        <v>0</v>
      </c>
      <c r="W32" s="204"/>
      <c r="X32" s="204"/>
    </row>
    <row r="33" spans="1:24" x14ac:dyDescent="0.3">
      <c r="A33" s="82" t="s">
        <v>182</v>
      </c>
      <c r="B33" s="88">
        <v>-6</v>
      </c>
      <c r="C33" s="88">
        <v>3</v>
      </c>
      <c r="D33" s="88">
        <v>0</v>
      </c>
      <c r="E33" s="88">
        <v>33</v>
      </c>
      <c r="F33" s="83">
        <v>41</v>
      </c>
      <c r="G33" s="85">
        <v>0</v>
      </c>
      <c r="H33" s="85">
        <v>0</v>
      </c>
      <c r="I33" s="85">
        <v>0</v>
      </c>
      <c r="J33" s="85">
        <v>0</v>
      </c>
      <c r="K33" s="85"/>
      <c r="M33" s="173" t="s">
        <v>181</v>
      </c>
      <c r="N33" s="83">
        <f>'[2]Prez PY'!$D$17+'[2]Prez PY'!$D$26</f>
        <v>-787</v>
      </c>
      <c r="O33" s="83">
        <f>'[2]Prez CY'!$D$17+'[2]Prez CY'!$D$26</f>
        <v>-875</v>
      </c>
      <c r="P33" s="83">
        <f>'[3]Prez CY'!$D$17+'[3]Prez CY'!$D$26</f>
        <v>-928</v>
      </c>
      <c r="R33" s="83">
        <v>-875</v>
      </c>
      <c r="S33" s="264">
        <f t="shared" si="0"/>
        <v>0</v>
      </c>
      <c r="W33" s="204"/>
      <c r="X33" s="204"/>
    </row>
    <row r="34" spans="1:24" x14ac:dyDescent="0.3">
      <c r="A34" s="86" t="s">
        <v>183</v>
      </c>
      <c r="B34" s="100">
        <v>-308</v>
      </c>
      <c r="C34" s="100">
        <v>-249</v>
      </c>
      <c r="D34" s="100">
        <v>-142</v>
      </c>
      <c r="E34" s="100">
        <v>-246</v>
      </c>
      <c r="F34" s="87">
        <v>-288</v>
      </c>
      <c r="G34" s="85">
        <v>0</v>
      </c>
      <c r="H34" s="85">
        <v>0</v>
      </c>
      <c r="I34" s="85">
        <v>0</v>
      </c>
      <c r="J34" s="85">
        <v>0</v>
      </c>
      <c r="K34" s="85"/>
      <c r="M34" s="206" t="s">
        <v>196</v>
      </c>
      <c r="N34" s="207">
        <f>'[2]Prez PY'!$D$19</f>
        <v>341</v>
      </c>
      <c r="O34" s="202">
        <f>'[2]Prez CY'!$D$19</f>
        <v>442</v>
      </c>
      <c r="P34" s="202">
        <f>'[3]Prez CY'!$D$19</f>
        <v>523</v>
      </c>
      <c r="R34" s="202">
        <v>442</v>
      </c>
      <c r="S34" s="264">
        <f t="shared" si="0"/>
        <v>0</v>
      </c>
      <c r="W34" s="204"/>
      <c r="X34" s="204"/>
    </row>
    <row r="35" spans="1:24" x14ac:dyDescent="0.3">
      <c r="A35" s="89" t="s">
        <v>184</v>
      </c>
      <c r="B35" s="90">
        <v>1725</v>
      </c>
      <c r="C35" s="90">
        <v>1449</v>
      </c>
      <c r="D35" s="90">
        <v>1671</v>
      </c>
      <c r="E35" s="90">
        <v>1251</v>
      </c>
      <c r="F35" s="91">
        <v>1497</v>
      </c>
      <c r="G35" s="85">
        <v>0</v>
      </c>
      <c r="H35" s="85">
        <v>0</v>
      </c>
      <c r="I35" s="85">
        <v>0</v>
      </c>
      <c r="J35" s="85">
        <v>0</v>
      </c>
      <c r="K35" s="85"/>
      <c r="M35" s="208" t="s">
        <v>197</v>
      </c>
      <c r="N35" s="209">
        <f>'[2]Prez PY'!$D$20</f>
        <v>-409</v>
      </c>
      <c r="O35" s="209">
        <f>'[2]Prez CY'!$D$20</f>
        <v>-400</v>
      </c>
      <c r="P35" s="209">
        <f>'[3]Prez CY'!$D$20</f>
        <v>-579</v>
      </c>
      <c r="R35" s="209">
        <v>-400</v>
      </c>
      <c r="S35" s="264">
        <f t="shared" si="0"/>
        <v>0</v>
      </c>
      <c r="W35" s="204"/>
      <c r="X35" s="204"/>
    </row>
    <row r="36" spans="1:24" x14ac:dyDescent="0.3">
      <c r="A36" s="92" t="s">
        <v>185</v>
      </c>
      <c r="B36" s="93">
        <v>0.18646734854445318</v>
      </c>
      <c r="C36" s="93">
        <v>0.19325601793197544</v>
      </c>
      <c r="D36" s="93">
        <v>0.19721350078492936</v>
      </c>
      <c r="E36" s="93">
        <v>0.21074992589665054</v>
      </c>
      <c r="F36" s="94">
        <v>0.22237480545637645</v>
      </c>
      <c r="G36" s="85">
        <v>0</v>
      </c>
      <c r="H36" s="85">
        <v>0</v>
      </c>
      <c r="I36" s="85">
        <v>0</v>
      </c>
      <c r="J36" s="85">
        <v>0</v>
      </c>
      <c r="K36" s="85"/>
      <c r="M36" s="206" t="s">
        <v>198</v>
      </c>
      <c r="N36" s="207">
        <f>'[2]Prez PY'!$D$21</f>
        <v>-2402</v>
      </c>
      <c r="O36" s="202">
        <f>'[2]Prez CY'!$D$21</f>
        <v>-2688</v>
      </c>
      <c r="P36" s="202">
        <f>'[3]Prez CY'!$D$21</f>
        <v>-2930</v>
      </c>
      <c r="R36" s="202">
        <v>-2688</v>
      </c>
      <c r="S36" s="264">
        <f t="shared" si="0"/>
        <v>0</v>
      </c>
      <c r="W36" s="204"/>
      <c r="X36" s="204"/>
    </row>
    <row r="37" spans="1:24" x14ac:dyDescent="0.3">
      <c r="A37" s="96" t="s">
        <v>186</v>
      </c>
      <c r="B37" s="97">
        <v>5.8418568056648308E-2</v>
      </c>
      <c r="C37" s="97">
        <v>6.3444108761329304E-2</v>
      </c>
      <c r="D37" s="97">
        <v>6.603218210361067E-2</v>
      </c>
      <c r="E37" s="97">
        <v>6.6989427922142075E-2</v>
      </c>
      <c r="F37" s="98">
        <v>6.4634257987732313E-2</v>
      </c>
      <c r="G37" s="85">
        <v>0</v>
      </c>
      <c r="H37" s="85">
        <v>0</v>
      </c>
      <c r="I37" s="85">
        <v>0</v>
      </c>
      <c r="J37" s="85">
        <v>0</v>
      </c>
      <c r="K37" s="85"/>
      <c r="M37" s="211" t="s">
        <v>64</v>
      </c>
      <c r="N37" s="212">
        <f>'[2]Prez PY'!$D$28</f>
        <v>1524</v>
      </c>
      <c r="O37" s="212">
        <f>'[2]Prez CY'!$D$28</f>
        <v>1551</v>
      </c>
      <c r="P37" s="212">
        <f>'[3]Prez CY'!$D$28</f>
        <v>747</v>
      </c>
      <c r="R37" s="212">
        <v>1551</v>
      </c>
      <c r="S37" s="264">
        <f t="shared" si="0"/>
        <v>0</v>
      </c>
      <c r="W37" s="204"/>
      <c r="X37" s="204"/>
    </row>
    <row r="38" spans="1:24" x14ac:dyDescent="0.3">
      <c r="A38" s="92" t="s">
        <v>187</v>
      </c>
      <c r="B38" s="93">
        <v>0.60690401258851301</v>
      </c>
      <c r="C38" s="93">
        <v>0.62469544878666794</v>
      </c>
      <c r="D38" s="93">
        <v>0.61038069073783363</v>
      </c>
      <c r="E38" s="94">
        <v>0.61239008003161743</v>
      </c>
      <c r="F38" s="94">
        <v>0.60386340748878509</v>
      </c>
      <c r="G38" s="101">
        <v>0</v>
      </c>
      <c r="H38" s="101">
        <v>0</v>
      </c>
      <c r="I38" s="101">
        <v>0</v>
      </c>
      <c r="J38" s="101">
        <v>0</v>
      </c>
      <c r="K38" s="101"/>
      <c r="M38" s="206" t="s">
        <v>65</v>
      </c>
      <c r="N38" s="202">
        <f>'[2]Prez PY'!$D$30</f>
        <v>-241</v>
      </c>
      <c r="O38" s="202">
        <f>'[2]Prez CY'!$D$30</f>
        <v>-263</v>
      </c>
      <c r="P38" s="202">
        <f>'[3]Prez CY'!$D$30</f>
        <v>-335</v>
      </c>
      <c r="R38" s="202">
        <v>-263</v>
      </c>
      <c r="S38" s="264">
        <f t="shared" si="0"/>
        <v>0</v>
      </c>
      <c r="W38" s="204"/>
      <c r="X38" s="204"/>
    </row>
    <row r="39" spans="1:24" x14ac:dyDescent="0.3">
      <c r="A39" s="96" t="s">
        <v>188</v>
      </c>
      <c r="B39" s="97">
        <v>0.85178992918961449</v>
      </c>
      <c r="C39" s="97">
        <v>0.88139557547997271</v>
      </c>
      <c r="D39" s="97">
        <v>0.87362637362637363</v>
      </c>
      <c r="E39" s="98">
        <v>0.89012943385040999</v>
      </c>
      <c r="F39" s="98">
        <v>0.8908724709328939</v>
      </c>
      <c r="G39" s="101">
        <v>0</v>
      </c>
      <c r="H39" s="101">
        <v>0</v>
      </c>
      <c r="I39" s="101">
        <v>0</v>
      </c>
      <c r="J39" s="101">
        <v>0</v>
      </c>
      <c r="K39" s="101"/>
      <c r="M39" s="208" t="s">
        <v>66</v>
      </c>
      <c r="N39" s="210">
        <f>'[2]Prez PY'!$D$31</f>
        <v>11</v>
      </c>
      <c r="O39" s="209">
        <f>'[2]Prez CY'!$D$31</f>
        <v>5</v>
      </c>
      <c r="P39" s="209">
        <f>'[3]Prez CY'!$D$31</f>
        <v>11</v>
      </c>
      <c r="R39" s="209">
        <v>5</v>
      </c>
      <c r="S39" s="264">
        <f t="shared" si="0"/>
        <v>0</v>
      </c>
      <c r="W39" s="204"/>
      <c r="X39" s="204"/>
    </row>
    <row r="40" spans="1:24" x14ac:dyDescent="0.3">
      <c r="A40" s="92" t="s">
        <v>189</v>
      </c>
      <c r="B40" s="92"/>
      <c r="C40" s="99"/>
      <c r="D40" s="99"/>
      <c r="E40" s="99"/>
      <c r="F40" s="99"/>
      <c r="G40" s="101">
        <v>0</v>
      </c>
      <c r="H40" s="101">
        <v>0</v>
      </c>
      <c r="I40" s="101">
        <v>0</v>
      </c>
      <c r="J40" s="101">
        <v>0</v>
      </c>
      <c r="K40" s="101"/>
      <c r="M40" s="206" t="s">
        <v>179</v>
      </c>
      <c r="N40" s="202">
        <f>'[2]Prez PY'!$D$32</f>
        <v>703</v>
      </c>
      <c r="O40" s="202">
        <f>'[2]Prez CY'!$D$32</f>
        <v>745</v>
      </c>
      <c r="P40" s="202">
        <f>'[3]Prez CY'!$D$32</f>
        <v>753</v>
      </c>
      <c r="R40" s="202">
        <v>745</v>
      </c>
      <c r="S40" s="264">
        <f t="shared" si="0"/>
        <v>0</v>
      </c>
      <c r="W40" s="204"/>
      <c r="X40" s="204"/>
    </row>
    <row r="41" spans="1:24" x14ac:dyDescent="0.3">
      <c r="G41" s="101"/>
      <c r="H41" s="101"/>
      <c r="I41" s="101"/>
      <c r="J41" s="101"/>
      <c r="K41" s="101"/>
      <c r="M41" s="211" t="s">
        <v>45</v>
      </c>
      <c r="N41" s="212">
        <f>'[2]Prez PY'!$D$38</f>
        <v>1997</v>
      </c>
      <c r="O41" s="212">
        <f>'[2]Prez CY'!$D$38</f>
        <v>2038</v>
      </c>
      <c r="P41" s="212">
        <f>'[3]Prez CY'!$D$41</f>
        <v>1176</v>
      </c>
      <c r="R41" s="212">
        <v>2038</v>
      </c>
      <c r="S41" s="264">
        <f t="shared" si="0"/>
        <v>0</v>
      </c>
      <c r="W41" s="204"/>
      <c r="X41" s="204"/>
    </row>
    <row r="42" spans="1:24" x14ac:dyDescent="0.3">
      <c r="G42" s="101">
        <v>0</v>
      </c>
      <c r="H42" s="101">
        <v>0</v>
      </c>
      <c r="I42" s="101">
        <v>0</v>
      </c>
      <c r="J42" s="101">
        <v>0</v>
      </c>
      <c r="K42" s="101"/>
      <c r="M42" s="199" t="s">
        <v>199</v>
      </c>
      <c r="N42" s="216">
        <f>-N31/N30</f>
        <v>0.85943552850027671</v>
      </c>
      <c r="O42" s="217">
        <f>-O31/O30</f>
        <v>0.86878172588832492</v>
      </c>
      <c r="P42" s="217">
        <f>-P31/P30</f>
        <v>0.94222737819025526</v>
      </c>
      <c r="R42" s="217">
        <v>0.86878172588832492</v>
      </c>
      <c r="S42" s="264">
        <f t="shared" si="0"/>
        <v>0</v>
      </c>
      <c r="W42" s="278"/>
      <c r="X42" s="278"/>
    </row>
    <row r="43" spans="1:24" x14ac:dyDescent="0.3">
      <c r="G43" s="81"/>
      <c r="H43" s="81"/>
      <c r="I43" s="81"/>
      <c r="J43" s="81"/>
      <c r="K43" s="81"/>
      <c r="M43" s="199"/>
      <c r="N43" s="205"/>
      <c r="O43" s="205"/>
      <c r="P43" s="205"/>
      <c r="R43" s="205"/>
      <c r="S43" s="264"/>
      <c r="W43" s="278"/>
      <c r="X43" s="278"/>
    </row>
    <row r="44" spans="1:24" x14ac:dyDescent="0.3">
      <c r="A44" s="92"/>
      <c r="B44" s="92"/>
      <c r="C44" s="99"/>
      <c r="D44" s="99"/>
      <c r="E44" s="99"/>
      <c r="F44" s="99"/>
      <c r="G44" s="81"/>
      <c r="H44" s="81"/>
      <c r="I44" s="81"/>
      <c r="J44" s="81"/>
      <c r="K44" s="81"/>
      <c r="M44" s="218"/>
      <c r="N44" s="204"/>
      <c r="O44" s="204"/>
      <c r="P44" s="204"/>
      <c r="R44" s="204"/>
      <c r="S44" s="264"/>
      <c r="W44" s="204"/>
      <c r="X44" s="204"/>
    </row>
    <row r="45" spans="1:24" x14ac:dyDescent="0.3">
      <c r="A45" s="92"/>
      <c r="B45" s="92"/>
      <c r="C45" s="99"/>
      <c r="D45" s="99"/>
      <c r="E45" s="99"/>
      <c r="F45" s="99"/>
      <c r="G45" s="81"/>
      <c r="H45" s="81"/>
      <c r="I45" s="81"/>
      <c r="J45" s="81"/>
      <c r="K45" s="81"/>
      <c r="M45" s="218"/>
      <c r="N45" s="204"/>
      <c r="O45" s="204"/>
      <c r="P45" s="204"/>
      <c r="R45" s="204"/>
      <c r="S45" s="264"/>
      <c r="W45" s="204"/>
      <c r="X45" s="204"/>
    </row>
    <row r="46" spans="1:24" x14ac:dyDescent="0.3">
      <c r="A46" s="92"/>
      <c r="B46" s="92"/>
      <c r="C46" s="99"/>
      <c r="D46" s="99"/>
      <c r="E46" s="99"/>
      <c r="F46" s="99"/>
      <c r="G46" s="81"/>
      <c r="H46" s="81"/>
      <c r="I46" s="81"/>
      <c r="J46" s="81"/>
      <c r="K46" s="81"/>
      <c r="M46" s="218"/>
      <c r="N46" s="204"/>
      <c r="O46" s="204"/>
      <c r="P46" s="204"/>
      <c r="R46" s="204"/>
      <c r="S46" s="264"/>
      <c r="W46" s="204"/>
      <c r="X46" s="204"/>
    </row>
    <row r="47" spans="1:24" x14ac:dyDescent="0.3">
      <c r="A47" s="92"/>
      <c r="B47" s="92"/>
      <c r="C47" s="99"/>
      <c r="D47" s="99"/>
      <c r="E47" s="99"/>
      <c r="F47" s="99"/>
      <c r="G47" s="81"/>
      <c r="H47" s="81"/>
      <c r="I47" s="81"/>
      <c r="J47" s="81"/>
      <c r="K47" s="81"/>
      <c r="S47" s="264"/>
      <c r="W47" s="204"/>
      <c r="X47" s="204"/>
    </row>
    <row r="48" spans="1:24" x14ac:dyDescent="0.3">
      <c r="A48" s="92"/>
      <c r="B48" s="92"/>
      <c r="C48" s="99"/>
      <c r="D48" s="99"/>
      <c r="E48" s="99"/>
      <c r="F48" s="99"/>
      <c r="G48" s="81"/>
      <c r="H48" s="81"/>
      <c r="I48" s="81"/>
      <c r="J48" s="81"/>
      <c r="K48" s="81"/>
      <c r="S48" s="264"/>
      <c r="W48" s="204"/>
      <c r="X48" s="204"/>
    </row>
    <row r="49" spans="1:24" ht="14.4" thickBot="1" x14ac:dyDescent="0.35">
      <c r="G49" s="81"/>
      <c r="H49" s="81"/>
      <c r="I49" s="81"/>
      <c r="J49" s="81"/>
      <c r="K49" s="81"/>
      <c r="M49" s="99"/>
      <c r="N49" s="99"/>
      <c r="O49" s="99"/>
      <c r="P49" s="99"/>
      <c r="R49" s="99"/>
      <c r="S49" s="264"/>
      <c r="W49" s="278"/>
      <c r="X49" s="278"/>
    </row>
    <row r="50" spans="1:24" ht="21" thickBot="1" x14ac:dyDescent="0.35">
      <c r="A50" s="78" t="s">
        <v>202</v>
      </c>
      <c r="B50" s="79">
        <f>'[1]tabele GRUPA'!B$1</f>
        <v>2018</v>
      </c>
      <c r="C50" s="79">
        <f>'[1]tabele GRUPA'!C$1</f>
        <v>2019</v>
      </c>
      <c r="D50" s="79">
        <f>'[1]tabele GRUPA'!D$1</f>
        <v>2020</v>
      </c>
      <c r="E50" s="79">
        <f>'[1]tabele GRUPA'!E$1</f>
        <v>2021</v>
      </c>
      <c r="F50" s="80">
        <f>'[1]tabele GRUPA'!F$1</f>
        <v>2022</v>
      </c>
      <c r="G50" s="81"/>
      <c r="H50" s="81"/>
      <c r="I50" s="81"/>
      <c r="J50" s="81"/>
      <c r="K50" s="81"/>
      <c r="M50" s="78" t="s">
        <v>202</v>
      </c>
      <c r="N50" s="79">
        <v>2022</v>
      </c>
      <c r="O50" s="80">
        <v>2023</v>
      </c>
      <c r="P50" s="80">
        <v>2024</v>
      </c>
      <c r="R50" s="80">
        <v>2023</v>
      </c>
      <c r="S50" s="264">
        <f t="shared" si="0"/>
        <v>0</v>
      </c>
      <c r="W50" s="204"/>
      <c r="X50" s="204"/>
    </row>
    <row r="51" spans="1:24" ht="14.4" thickTop="1" x14ac:dyDescent="0.3">
      <c r="A51" s="96" t="s">
        <v>36</v>
      </c>
      <c r="B51" s="88">
        <v>6891</v>
      </c>
      <c r="C51" s="88">
        <v>6966</v>
      </c>
      <c r="D51" s="88">
        <v>7007</v>
      </c>
      <c r="E51" s="88">
        <v>7030</v>
      </c>
      <c r="F51" s="83">
        <v>7166</v>
      </c>
      <c r="G51" s="85">
        <v>0</v>
      </c>
      <c r="H51" s="85">
        <v>0</v>
      </c>
      <c r="I51" s="85">
        <v>0</v>
      </c>
      <c r="J51" s="85">
        <v>0</v>
      </c>
      <c r="K51" s="85"/>
      <c r="M51" s="172" t="s">
        <v>190</v>
      </c>
      <c r="N51" s="91">
        <f>'[2]Prez PY'!$E$7</f>
        <v>7316</v>
      </c>
      <c r="O51" s="194">
        <f>'[2]Prez CY'!$E$7</f>
        <v>7362</v>
      </c>
      <c r="P51" s="194">
        <f>'[3]Prez CY'!$E$7</f>
        <v>7840</v>
      </c>
      <c r="R51" s="194">
        <v>7362</v>
      </c>
      <c r="S51" s="264">
        <f t="shared" si="0"/>
        <v>0</v>
      </c>
      <c r="W51" s="204"/>
      <c r="X51" s="204"/>
    </row>
    <row r="52" spans="1:24" x14ac:dyDescent="0.3">
      <c r="A52" s="102" t="s">
        <v>203</v>
      </c>
      <c r="B52" s="103">
        <v>4887</v>
      </c>
      <c r="C52" s="103">
        <v>4940</v>
      </c>
      <c r="D52" s="103">
        <v>4958</v>
      </c>
      <c r="E52" s="103">
        <v>4975</v>
      </c>
      <c r="F52" s="87">
        <v>5093</v>
      </c>
      <c r="G52" s="85"/>
      <c r="H52" s="85"/>
      <c r="I52" s="85"/>
      <c r="J52" s="85"/>
      <c r="K52" s="85"/>
      <c r="M52" s="157" t="s">
        <v>193</v>
      </c>
      <c r="N52" s="159">
        <f>'[2]Prez PY'!$E$7+'[2]Prez PY'!$E$23</f>
        <v>7316</v>
      </c>
      <c r="O52" s="159">
        <f>'[2]Prez CY'!$E$7+'[2]Prez CY'!$E$23</f>
        <v>7362</v>
      </c>
      <c r="P52" s="159">
        <f>'[3]Prez CY'!$E$7+'[3]Prez CY'!$E$23</f>
        <v>7840</v>
      </c>
      <c r="R52" s="159">
        <v>7362</v>
      </c>
      <c r="S52" s="264">
        <f t="shared" si="0"/>
        <v>0</v>
      </c>
      <c r="W52" s="204"/>
      <c r="X52" s="204"/>
    </row>
    <row r="53" spans="1:24" x14ac:dyDescent="0.3">
      <c r="A53" s="104" t="s">
        <v>204</v>
      </c>
      <c r="B53" s="88">
        <v>2004</v>
      </c>
      <c r="C53" s="88">
        <v>2026</v>
      </c>
      <c r="D53" s="88">
        <v>2049</v>
      </c>
      <c r="E53" s="88">
        <v>2055</v>
      </c>
      <c r="F53" s="83">
        <v>2073</v>
      </c>
      <c r="G53" s="85"/>
      <c r="H53" s="85"/>
      <c r="I53" s="85"/>
      <c r="J53" s="85"/>
      <c r="K53" s="85"/>
      <c r="M53" s="195" t="s">
        <v>210</v>
      </c>
      <c r="N53" s="83">
        <f>'[2]Prez PY'!$E$9+'[2]Prez PY'!$E$10+'[2]Prez PY'!$E$13</f>
        <v>6127</v>
      </c>
      <c r="O53" s="83">
        <f>'[2]Prez CY'!$E$9+'[2]Prez CY'!$E$10+'[2]Prez CY'!$E$13</f>
        <v>6114</v>
      </c>
      <c r="P53" s="83">
        <f>'[3]Prez CY'!$E$9+'[3]Prez CY'!$E$10+'[3]Prez CY'!$E$13</f>
        <v>6557</v>
      </c>
      <c r="R53" s="83">
        <v>6114</v>
      </c>
      <c r="S53" s="264">
        <f t="shared" si="0"/>
        <v>0</v>
      </c>
      <c r="W53" s="204"/>
      <c r="X53" s="204"/>
    </row>
    <row r="54" spans="1:24" x14ac:dyDescent="0.3">
      <c r="A54" s="105" t="s">
        <v>37</v>
      </c>
      <c r="B54" s="103">
        <v>6890</v>
      </c>
      <c r="C54" s="103">
        <v>6965</v>
      </c>
      <c r="D54" s="103">
        <v>6956</v>
      </c>
      <c r="E54" s="103">
        <v>7055</v>
      </c>
      <c r="F54" s="106">
        <v>7190</v>
      </c>
      <c r="G54" s="85"/>
      <c r="H54" s="85"/>
      <c r="I54" s="85"/>
      <c r="J54" s="85"/>
      <c r="K54" s="85"/>
      <c r="M54" s="174" t="s">
        <v>211</v>
      </c>
      <c r="N54" s="87">
        <f>'[2]Prez PY'!$E$11</f>
        <v>1105</v>
      </c>
      <c r="O54" s="87">
        <f>'[2]Prez CY'!$E$11</f>
        <v>1223</v>
      </c>
      <c r="P54" s="87">
        <f>'[3]Prez CY'!$E$11</f>
        <v>1267</v>
      </c>
      <c r="R54" s="87">
        <v>1223</v>
      </c>
      <c r="S54" s="264">
        <f t="shared" si="0"/>
        <v>0</v>
      </c>
      <c r="W54" s="204"/>
      <c r="X54" s="204"/>
    </row>
    <row r="55" spans="1:24" x14ac:dyDescent="0.3">
      <c r="A55" s="96" t="s">
        <v>179</v>
      </c>
      <c r="B55" s="88">
        <v>581</v>
      </c>
      <c r="C55" s="88">
        <v>668</v>
      </c>
      <c r="D55" s="88">
        <v>675</v>
      </c>
      <c r="E55" s="88">
        <v>520</v>
      </c>
      <c r="F55" s="83">
        <v>617</v>
      </c>
      <c r="G55" s="85"/>
      <c r="H55" s="85"/>
      <c r="I55" s="85"/>
      <c r="J55" s="85"/>
      <c r="K55" s="85"/>
      <c r="M55" s="195" t="s">
        <v>212</v>
      </c>
      <c r="N55" s="83">
        <f>'[2]Prez PY'!$E$14+'[2]Prez PY'!$E$12</f>
        <v>84</v>
      </c>
      <c r="O55" s="83">
        <f>'[2]Prez CY'!$E$14+'[2]Prez CY'!$E$12</f>
        <v>25</v>
      </c>
      <c r="P55" s="83">
        <f>'[3]Prez CY'!$E$14+'[3]Prez CY'!$E$12</f>
        <v>16</v>
      </c>
      <c r="R55" s="83">
        <v>25</v>
      </c>
      <c r="S55" s="264">
        <f t="shared" si="0"/>
        <v>0</v>
      </c>
      <c r="W55" s="204"/>
      <c r="X55" s="204"/>
    </row>
    <row r="56" spans="1:24" x14ac:dyDescent="0.3">
      <c r="A56" s="105" t="s">
        <v>205</v>
      </c>
      <c r="B56" s="103">
        <v>-4931</v>
      </c>
      <c r="C56" s="103">
        <v>-5057</v>
      </c>
      <c r="D56" s="103">
        <v>-5190</v>
      </c>
      <c r="E56" s="103">
        <v>-5597</v>
      </c>
      <c r="F56" s="106">
        <v>-5333</v>
      </c>
      <c r="G56" s="85"/>
      <c r="H56" s="85"/>
      <c r="I56" s="85"/>
      <c r="J56" s="85"/>
      <c r="K56" s="85"/>
      <c r="M56" s="222" t="s">
        <v>194</v>
      </c>
      <c r="N56" s="223">
        <f>'[2]Prez PY'!$E$15+'[2]Prez PY'!$E$24</f>
        <v>-6039</v>
      </c>
      <c r="O56" s="223">
        <f>'[2]Prez CY'!$E$15+'[2]Prez CY'!$E$24</f>
        <v>-6093</v>
      </c>
      <c r="P56" s="223">
        <f>'[3]Prez CY'!$E$15+'[3]Prez CY'!$E$24</f>
        <v>-6232</v>
      </c>
      <c r="R56" s="223">
        <v>-6093</v>
      </c>
      <c r="S56" s="264">
        <f t="shared" si="0"/>
        <v>0</v>
      </c>
      <c r="W56" s="204"/>
      <c r="X56" s="204"/>
    </row>
    <row r="57" spans="1:24" ht="20.399999999999999" x14ac:dyDescent="0.3">
      <c r="A57" s="96" t="s">
        <v>41</v>
      </c>
      <c r="B57" s="88">
        <v>-349</v>
      </c>
      <c r="C57" s="88">
        <v>-388</v>
      </c>
      <c r="D57" s="88">
        <v>-381</v>
      </c>
      <c r="E57" s="88">
        <v>-394</v>
      </c>
      <c r="F57" s="83">
        <v>-429</v>
      </c>
      <c r="G57" s="85"/>
      <c r="H57" s="85"/>
      <c r="I57" s="85"/>
      <c r="J57" s="85"/>
      <c r="K57" s="85"/>
      <c r="M57" s="195" t="s">
        <v>195</v>
      </c>
      <c r="N57" s="209">
        <f>'[2]Prez PY'!$E$16+'[2]Prez PY'!$E$18+'[2]Prez PY'!$E$25+'[2]Prez PY'!$E$27</f>
        <v>-4960</v>
      </c>
      <c r="O57" s="209">
        <f>'[2]Prez CY'!$E$16+'[2]Prez CY'!$E$18+'[2]Prez CY'!$E$25+'[2]Prez CY'!$E$27</f>
        <v>-4830</v>
      </c>
      <c r="P57" s="209">
        <f>'[3]Prez CY'!$E$16+'[3]Prez CY'!$E$18+'[3]Prez CY'!$E$25+'[3]Prez CY'!$E$27</f>
        <v>-4934</v>
      </c>
      <c r="R57" s="209">
        <v>-4830</v>
      </c>
      <c r="S57" s="264">
        <f t="shared" si="0"/>
        <v>0</v>
      </c>
      <c r="W57" s="204"/>
      <c r="X57" s="204"/>
    </row>
    <row r="58" spans="1:24" x14ac:dyDescent="0.3">
      <c r="A58" s="105" t="s">
        <v>181</v>
      </c>
      <c r="B58" s="103">
        <v>-604</v>
      </c>
      <c r="C58" s="103">
        <v>-640</v>
      </c>
      <c r="D58" s="103">
        <v>-632</v>
      </c>
      <c r="E58" s="103">
        <v>-669</v>
      </c>
      <c r="F58" s="106">
        <v>-752</v>
      </c>
      <c r="G58" s="85">
        <v>0</v>
      </c>
      <c r="H58" s="85">
        <v>0</v>
      </c>
      <c r="I58" s="85">
        <v>0</v>
      </c>
      <c r="J58" s="85">
        <v>0</v>
      </c>
      <c r="K58" s="85"/>
      <c r="M58" s="224" t="s">
        <v>181</v>
      </c>
      <c r="N58" s="202">
        <f>'[2]Prez PY'!$E$17+'[2]Prez PY'!$E$26</f>
        <v>-730</v>
      </c>
      <c r="O58" s="202">
        <f>'[2]Prez CY'!$E$17+'[2]Prez CY'!$E$26</f>
        <v>-842</v>
      </c>
      <c r="P58" s="202">
        <f>'[3]Prez CY'!$E$17</f>
        <v>-861</v>
      </c>
      <c r="R58" s="202">
        <v>-842</v>
      </c>
      <c r="S58" s="264">
        <f t="shared" si="0"/>
        <v>0</v>
      </c>
      <c r="W58" s="204"/>
      <c r="X58" s="204"/>
    </row>
    <row r="59" spans="1:24" x14ac:dyDescent="0.3">
      <c r="A59" s="96" t="s">
        <v>183</v>
      </c>
      <c r="B59" s="88">
        <v>-44</v>
      </c>
      <c r="C59" s="88">
        <v>-51</v>
      </c>
      <c r="D59" s="88">
        <v>-37</v>
      </c>
      <c r="E59" s="88">
        <v>-45</v>
      </c>
      <c r="F59" s="83">
        <v>-44</v>
      </c>
      <c r="G59" s="85">
        <v>0</v>
      </c>
      <c r="H59" s="85">
        <v>0</v>
      </c>
      <c r="I59" s="85">
        <v>0</v>
      </c>
      <c r="J59" s="85">
        <v>0</v>
      </c>
      <c r="K59" s="85"/>
      <c r="M59" s="208" t="s">
        <v>196</v>
      </c>
      <c r="N59" s="210">
        <f>'[2]Prez PY'!$E$19</f>
        <v>349</v>
      </c>
      <c r="O59" s="209">
        <f>'[2]Prez CY'!$E$19</f>
        <v>292</v>
      </c>
      <c r="P59" s="209">
        <f>'[3]Prez CY'!$E$19</f>
        <v>326</v>
      </c>
      <c r="R59" s="209">
        <v>292</v>
      </c>
      <c r="S59" s="264">
        <f t="shared" si="0"/>
        <v>0</v>
      </c>
      <c r="W59" s="204"/>
      <c r="X59" s="204"/>
    </row>
    <row r="60" spans="1:24" x14ac:dyDescent="0.3">
      <c r="A60" s="107" t="s">
        <v>184</v>
      </c>
      <c r="B60" s="108">
        <v>1543</v>
      </c>
      <c r="C60" s="108">
        <v>1497</v>
      </c>
      <c r="D60" s="108">
        <v>1391</v>
      </c>
      <c r="E60" s="108">
        <v>870</v>
      </c>
      <c r="F60" s="109">
        <v>1249</v>
      </c>
      <c r="G60" s="85">
        <v>0</v>
      </c>
      <c r="H60" s="85">
        <v>0</v>
      </c>
      <c r="I60" s="85">
        <v>0</v>
      </c>
      <c r="J60" s="85">
        <v>0</v>
      </c>
      <c r="K60" s="85"/>
      <c r="M60" s="206" t="s">
        <v>197</v>
      </c>
      <c r="N60" s="202">
        <f>'[2]Prez PY'!$E$20</f>
        <v>-293</v>
      </c>
      <c r="O60" s="202">
        <f>'[2]Prez CY'!$E$20</f>
        <v>-279</v>
      </c>
      <c r="P60" s="202">
        <f>'[3]Prez CY'!$E$20</f>
        <v>-292</v>
      </c>
      <c r="R60" s="202">
        <v>-279</v>
      </c>
      <c r="S60" s="264">
        <f t="shared" si="0"/>
        <v>0</v>
      </c>
      <c r="W60" s="204"/>
      <c r="X60" s="204"/>
    </row>
    <row r="61" spans="1:24" x14ac:dyDescent="0.3">
      <c r="A61" s="107" t="s">
        <v>206</v>
      </c>
      <c r="B61" s="108">
        <v>1543</v>
      </c>
      <c r="C61" s="108">
        <v>1497</v>
      </c>
      <c r="D61" s="108">
        <v>1391</v>
      </c>
      <c r="E61" s="108">
        <v>870</v>
      </c>
      <c r="F61" s="110">
        <v>1452.4</v>
      </c>
      <c r="G61" s="85">
        <v>0</v>
      </c>
      <c r="H61" s="85">
        <v>0</v>
      </c>
      <c r="I61" s="85">
        <v>0</v>
      </c>
      <c r="J61" s="85">
        <v>0</v>
      </c>
      <c r="K61" s="85"/>
      <c r="M61" s="208" t="s">
        <v>198</v>
      </c>
      <c r="N61" s="210">
        <f>'[2]Prez PY'!$E$21</f>
        <v>-405</v>
      </c>
      <c r="O61" s="209">
        <f>'[2]Prez CY'!$E$21</f>
        <v>-434</v>
      </c>
      <c r="P61" s="209">
        <f>'[3]Prez CY'!$E$21</f>
        <v>-471</v>
      </c>
      <c r="R61" s="209">
        <v>-434</v>
      </c>
      <c r="S61" s="264">
        <f t="shared" si="0"/>
        <v>0</v>
      </c>
      <c r="W61" s="204"/>
      <c r="X61" s="204"/>
    </row>
    <row r="62" spans="1:24" x14ac:dyDescent="0.3">
      <c r="A62" s="96" t="s">
        <v>207</v>
      </c>
      <c r="B62" s="111">
        <v>5.0645769844725005E-2</v>
      </c>
      <c r="C62" s="111">
        <v>5.5699109962675852E-2</v>
      </c>
      <c r="D62" s="111">
        <v>5.4374197231340085E-2</v>
      </c>
      <c r="E62" s="112">
        <v>5.604551920341394E-2</v>
      </c>
      <c r="F62" s="112">
        <v>5.9866034049679037E-2</v>
      </c>
      <c r="G62" s="85">
        <v>0</v>
      </c>
      <c r="H62" s="85">
        <v>0</v>
      </c>
      <c r="I62" s="85">
        <v>0</v>
      </c>
      <c r="J62" s="85">
        <v>0</v>
      </c>
      <c r="K62" s="85"/>
      <c r="M62" s="222" t="s">
        <v>64</v>
      </c>
      <c r="N62" s="223">
        <f>'[2]Prez PY'!$E$28</f>
        <v>1277</v>
      </c>
      <c r="O62" s="223">
        <f>'[2]Prez CY'!$E$28</f>
        <v>1269</v>
      </c>
      <c r="P62" s="223">
        <f>'[3]Prez CY'!$E$28</f>
        <v>1608</v>
      </c>
      <c r="R62" s="223">
        <v>1269</v>
      </c>
      <c r="S62" s="264">
        <f t="shared" si="0"/>
        <v>0</v>
      </c>
      <c r="W62" s="204"/>
      <c r="X62" s="204"/>
    </row>
    <row r="63" spans="1:24" x14ac:dyDescent="0.3">
      <c r="A63" s="92" t="s">
        <v>186</v>
      </c>
      <c r="B63" s="113">
        <v>8.76505586997533E-2</v>
      </c>
      <c r="C63" s="113">
        <v>9.1874820556991102E-2</v>
      </c>
      <c r="D63" s="113">
        <v>9.0195518766947341E-2</v>
      </c>
      <c r="E63" s="114">
        <v>9.5163584637268844E-2</v>
      </c>
      <c r="F63" s="114">
        <v>0.10493999441808541</v>
      </c>
      <c r="G63" s="85">
        <v>0</v>
      </c>
      <c r="H63" s="85">
        <v>0</v>
      </c>
      <c r="I63" s="85">
        <v>0</v>
      </c>
      <c r="J63" s="85">
        <v>0</v>
      </c>
      <c r="K63" s="85"/>
      <c r="M63" s="208" t="s">
        <v>65</v>
      </c>
      <c r="N63" s="210">
        <f>'[2]Prez PY'!$E$30</f>
        <v>-462</v>
      </c>
      <c r="O63" s="209">
        <f>'[2]Prez CY'!$E$30</f>
        <v>-509</v>
      </c>
      <c r="P63" s="209">
        <f>'[3]Prez CY'!$E$30</f>
        <v>-522</v>
      </c>
      <c r="R63" s="209">
        <v>-509</v>
      </c>
      <c r="S63" s="264">
        <f t="shared" si="0"/>
        <v>0</v>
      </c>
      <c r="W63" s="204"/>
      <c r="X63" s="204"/>
    </row>
    <row r="64" spans="1:24" x14ac:dyDescent="0.3">
      <c r="A64" s="92" t="s">
        <v>208</v>
      </c>
      <c r="B64" s="113">
        <f>B60/B51</f>
        <v>0.22391525177768104</v>
      </c>
      <c r="C64" s="113">
        <f>C60/C51</f>
        <v>0.214900947459087</v>
      </c>
      <c r="D64" s="113">
        <f>D60/D51</f>
        <v>0.19851576994434136</v>
      </c>
      <c r="E64" s="114">
        <f>E60/E51</f>
        <v>0.12375533428165007</v>
      </c>
      <c r="F64" s="114">
        <f>F60/F51</f>
        <v>0.17429528328216579</v>
      </c>
      <c r="G64" s="85">
        <v>0</v>
      </c>
      <c r="H64" s="85">
        <v>0</v>
      </c>
      <c r="I64" s="85">
        <v>0</v>
      </c>
      <c r="J64" s="85">
        <v>0</v>
      </c>
      <c r="K64" s="85"/>
      <c r="M64" s="206" t="s">
        <v>179</v>
      </c>
      <c r="N64" s="202">
        <f>'[2]Prez PY'!$E$32</f>
        <v>682</v>
      </c>
      <c r="O64" s="202">
        <f>'[2]Prez CY'!$E$32</f>
        <v>852</v>
      </c>
      <c r="P64" s="202">
        <f>'[3]Prez CY'!$E$32</f>
        <v>888</v>
      </c>
      <c r="R64" s="202">
        <v>852</v>
      </c>
      <c r="S64" s="264">
        <f t="shared" si="0"/>
        <v>0</v>
      </c>
      <c r="W64" s="204"/>
      <c r="X64" s="204"/>
    </row>
    <row r="65" spans="1:24" x14ac:dyDescent="0.3">
      <c r="A65" s="92" t="s">
        <v>209</v>
      </c>
      <c r="B65" s="92"/>
      <c r="C65" s="115"/>
      <c r="D65" s="116"/>
      <c r="E65" s="116"/>
      <c r="F65" s="116"/>
      <c r="G65" s="85">
        <v>0</v>
      </c>
      <c r="H65" s="85">
        <v>0</v>
      </c>
      <c r="I65" s="85">
        <v>0</v>
      </c>
      <c r="J65" s="85">
        <v>0</v>
      </c>
      <c r="K65" s="85"/>
      <c r="M65" s="211" t="s">
        <v>45</v>
      </c>
      <c r="N65" s="212">
        <f>'[2]Prez PY'!$E$38</f>
        <v>1497</v>
      </c>
      <c r="O65" s="212">
        <f>'[2]Prez CY'!$E$38</f>
        <v>1612</v>
      </c>
      <c r="P65" s="212">
        <f>'[3]Prez CY'!$E$41</f>
        <v>1974</v>
      </c>
      <c r="R65" s="212">
        <v>1612</v>
      </c>
      <c r="S65" s="264">
        <f t="shared" si="0"/>
        <v>0</v>
      </c>
      <c r="W65" s="204"/>
      <c r="X65" s="204"/>
    </row>
    <row r="66" spans="1:24" x14ac:dyDescent="0.3">
      <c r="G66" s="85">
        <v>0</v>
      </c>
      <c r="H66" s="85">
        <v>0</v>
      </c>
      <c r="I66" s="85">
        <v>0</v>
      </c>
      <c r="J66" s="85">
        <v>0</v>
      </c>
      <c r="K66" s="85"/>
      <c r="M66" s="199" t="s">
        <v>213</v>
      </c>
      <c r="N66" s="216">
        <f>N65/N51</f>
        <v>0.20462001093493712</v>
      </c>
      <c r="O66" s="217">
        <f>O65/O51</f>
        <v>0.21896223852214072</v>
      </c>
      <c r="P66" s="217">
        <f>P65/P51</f>
        <v>0.25178571428571428</v>
      </c>
      <c r="R66" s="217">
        <v>0.21896223852214072</v>
      </c>
      <c r="S66" s="264">
        <f t="shared" si="0"/>
        <v>0</v>
      </c>
      <c r="W66" s="278"/>
      <c r="X66" s="278"/>
    </row>
    <row r="67" spans="1:24" x14ac:dyDescent="0.3">
      <c r="G67" s="85">
        <v>0</v>
      </c>
      <c r="H67" s="85">
        <v>0</v>
      </c>
      <c r="I67" s="85">
        <v>0</v>
      </c>
      <c r="J67" s="85">
        <v>0</v>
      </c>
      <c r="K67" s="85"/>
      <c r="M67" s="92"/>
      <c r="N67" s="176"/>
      <c r="O67" s="176"/>
      <c r="P67" s="176"/>
      <c r="R67" s="176"/>
      <c r="S67" s="264">
        <f t="shared" ref="S67:S130" si="1">O67-R67</f>
        <v>0</v>
      </c>
      <c r="W67" s="278"/>
      <c r="X67" s="278"/>
    </row>
    <row r="68" spans="1:24" x14ac:dyDescent="0.3">
      <c r="G68" s="101">
        <v>0</v>
      </c>
      <c r="H68" s="101">
        <v>0</v>
      </c>
      <c r="I68" s="101">
        <v>0</v>
      </c>
      <c r="J68" s="101">
        <v>0</v>
      </c>
      <c r="K68" s="101"/>
      <c r="M68" s="196"/>
      <c r="N68" s="197"/>
      <c r="O68" s="197"/>
      <c r="P68" s="197"/>
      <c r="R68" s="197"/>
      <c r="S68" s="264"/>
      <c r="W68" s="204"/>
      <c r="X68" s="204"/>
    </row>
    <row r="69" spans="1:24" x14ac:dyDescent="0.3">
      <c r="G69" s="101">
        <v>0</v>
      </c>
      <c r="H69" s="101">
        <v>0</v>
      </c>
      <c r="I69" s="101">
        <v>0</v>
      </c>
      <c r="J69" s="101">
        <v>0</v>
      </c>
      <c r="K69" s="101"/>
      <c r="M69" s="196"/>
      <c r="N69" s="197"/>
      <c r="O69" s="197"/>
      <c r="P69" s="197"/>
      <c r="R69" s="197"/>
      <c r="S69" s="264"/>
      <c r="W69" s="204"/>
      <c r="X69" s="204"/>
    </row>
    <row r="70" spans="1:24" x14ac:dyDescent="0.3">
      <c r="G70" s="101">
        <v>0</v>
      </c>
      <c r="H70" s="101">
        <v>0</v>
      </c>
      <c r="I70" s="101">
        <v>0</v>
      </c>
      <c r="J70" s="101">
        <v>0</v>
      </c>
      <c r="K70" s="101"/>
      <c r="M70" s="196"/>
      <c r="N70" s="197"/>
      <c r="O70" s="197"/>
      <c r="P70" s="197"/>
      <c r="R70" s="197"/>
      <c r="S70" s="264"/>
      <c r="W70" s="204"/>
      <c r="X70" s="204"/>
    </row>
    <row r="71" spans="1:24" x14ac:dyDescent="0.3">
      <c r="G71" s="117"/>
      <c r="H71" s="81"/>
      <c r="I71" s="81"/>
      <c r="J71" s="81"/>
      <c r="K71" s="81"/>
      <c r="S71" s="264"/>
      <c r="W71" s="204"/>
      <c r="X71" s="204"/>
    </row>
    <row r="72" spans="1:24" ht="14.4" thickBot="1" x14ac:dyDescent="0.35">
      <c r="G72" s="81"/>
      <c r="H72" s="81"/>
      <c r="I72" s="81"/>
      <c r="J72" s="81"/>
      <c r="K72" s="81"/>
      <c r="M72" s="81"/>
      <c r="N72" s="81"/>
      <c r="O72" s="81"/>
      <c r="P72" s="81"/>
      <c r="Q72" s="81"/>
      <c r="R72" s="81"/>
      <c r="S72" s="264"/>
      <c r="W72" s="204"/>
      <c r="X72" s="204"/>
    </row>
    <row r="73" spans="1:24" ht="14.4" thickBot="1" x14ac:dyDescent="0.35">
      <c r="A73" s="78" t="s">
        <v>214</v>
      </c>
      <c r="B73" s="79">
        <f>'[1]tabele GRUPA'!B$1</f>
        <v>2018</v>
      </c>
      <c r="C73" s="79">
        <f>'[1]tabele GRUPA'!C$1</f>
        <v>2019</v>
      </c>
      <c r="D73" s="79">
        <f>'[1]tabele GRUPA'!D$1</f>
        <v>2020</v>
      </c>
      <c r="E73" s="79">
        <f>'[1]tabele GRUPA'!E$1</f>
        <v>2021</v>
      </c>
      <c r="F73" s="80">
        <f>'[1]tabele GRUPA'!F$1</f>
        <v>2022</v>
      </c>
      <c r="G73" s="81"/>
      <c r="H73" s="81"/>
      <c r="I73" s="81"/>
      <c r="J73" s="81"/>
      <c r="K73" s="81"/>
      <c r="M73" s="78" t="s">
        <v>214</v>
      </c>
      <c r="N73" s="79">
        <v>2022</v>
      </c>
      <c r="O73" s="80">
        <v>2023</v>
      </c>
      <c r="P73" s="80">
        <v>2024</v>
      </c>
      <c r="R73" s="80">
        <v>2023</v>
      </c>
      <c r="S73" s="264">
        <f t="shared" si="1"/>
        <v>0</v>
      </c>
      <c r="W73" s="204"/>
      <c r="X73" s="204"/>
    </row>
    <row r="74" spans="1:24" ht="14.4" thickTop="1" x14ac:dyDescent="0.3">
      <c r="A74" s="118" t="s">
        <v>36</v>
      </c>
      <c r="B74" s="103">
        <v>1346</v>
      </c>
      <c r="C74" s="103">
        <v>1581</v>
      </c>
      <c r="D74" s="103">
        <v>1712</v>
      </c>
      <c r="E74" s="103">
        <v>1750</v>
      </c>
      <c r="F74" s="119">
        <v>1451</v>
      </c>
      <c r="G74" s="85">
        <v>0</v>
      </c>
      <c r="H74" s="85">
        <v>0</v>
      </c>
      <c r="I74" s="85">
        <v>0</v>
      </c>
      <c r="J74" s="85">
        <v>0</v>
      </c>
      <c r="K74" s="85"/>
      <c r="M74" s="172" t="s">
        <v>190</v>
      </c>
      <c r="N74" s="91">
        <f>'[2]Prez PY'!$F$7</f>
        <v>581</v>
      </c>
      <c r="O74" s="194">
        <f>'[2]Prez CY'!$F$7</f>
        <v>637</v>
      </c>
      <c r="P74" s="194">
        <f>'[3]Prez CY'!$F$7</f>
        <v>744</v>
      </c>
      <c r="R74" s="194">
        <v>637</v>
      </c>
      <c r="S74" s="264">
        <f t="shared" si="1"/>
        <v>0</v>
      </c>
      <c r="W74" s="204"/>
      <c r="X74" s="204"/>
    </row>
    <row r="75" spans="1:24" x14ac:dyDescent="0.3">
      <c r="A75" s="96" t="s">
        <v>37</v>
      </c>
      <c r="B75" s="88">
        <v>1344</v>
      </c>
      <c r="C75" s="88">
        <v>1579</v>
      </c>
      <c r="D75" s="88">
        <v>1710</v>
      </c>
      <c r="E75" s="88">
        <v>1747</v>
      </c>
      <c r="F75" s="83">
        <v>1447</v>
      </c>
      <c r="G75" s="85"/>
      <c r="H75" s="85"/>
      <c r="I75" s="85"/>
      <c r="J75" s="85"/>
      <c r="K75" s="85"/>
      <c r="M75" s="157" t="s">
        <v>193</v>
      </c>
      <c r="N75" s="159">
        <f>'[2]Prez PY'!$F$7+'[2]Prez PY'!$F$23</f>
        <v>581</v>
      </c>
      <c r="O75" s="159">
        <f>'[2]Prez CY'!$F$7+'[2]Prez CY'!$F$23</f>
        <v>637</v>
      </c>
      <c r="P75" s="159">
        <f>'[3]Prez CY'!$F$7+'[3]Prez CY'!$F$23</f>
        <v>744</v>
      </c>
      <c r="R75" s="159">
        <v>637</v>
      </c>
      <c r="S75" s="264">
        <f t="shared" si="1"/>
        <v>0</v>
      </c>
      <c r="W75" s="204"/>
      <c r="X75" s="204"/>
    </row>
    <row r="76" spans="1:24" x14ac:dyDescent="0.3">
      <c r="A76" s="105" t="s">
        <v>179</v>
      </c>
      <c r="B76" s="103">
        <v>59</v>
      </c>
      <c r="C76" s="103">
        <v>548</v>
      </c>
      <c r="D76" s="103">
        <v>465</v>
      </c>
      <c r="E76" s="103">
        <v>153</v>
      </c>
      <c r="F76" s="106">
        <v>-181</v>
      </c>
      <c r="G76" s="85"/>
      <c r="H76" s="85"/>
      <c r="I76" s="85"/>
      <c r="J76" s="85"/>
      <c r="K76" s="85"/>
      <c r="M76" s="195" t="s">
        <v>210</v>
      </c>
      <c r="N76" s="83">
        <f>'[2]Prez PY'!$F$9+'[2]Prez PY'!$F$10+'[2]Prez PY'!$F$13</f>
        <v>400</v>
      </c>
      <c r="O76" s="83">
        <f>'[2]Prez CY'!$F$9+'[2]Prez CY'!$F$10+'[2]Prez CY'!$F$13</f>
        <v>374</v>
      </c>
      <c r="P76" s="83">
        <f>'[3]Prez CY'!$F$9+'[3]Prez CY'!$F$10+'[3]Prez CY'!$F$13</f>
        <v>423</v>
      </c>
      <c r="R76" s="83">
        <v>374</v>
      </c>
      <c r="S76" s="264">
        <f t="shared" si="1"/>
        <v>0</v>
      </c>
      <c r="W76" s="204"/>
      <c r="X76" s="204"/>
    </row>
    <row r="77" spans="1:24" x14ac:dyDescent="0.3">
      <c r="A77" s="105" t="s">
        <v>205</v>
      </c>
      <c r="B77" s="103">
        <v>-976</v>
      </c>
      <c r="C77" s="103">
        <v>-1640</v>
      </c>
      <c r="D77" s="103">
        <v>-1670</v>
      </c>
      <c r="E77" s="103">
        <v>-1329</v>
      </c>
      <c r="F77" s="106">
        <v>-695</v>
      </c>
      <c r="G77" s="85"/>
      <c r="H77" s="85"/>
      <c r="I77" s="85"/>
      <c r="J77" s="85"/>
      <c r="K77" s="85"/>
      <c r="M77" s="174" t="s">
        <v>211</v>
      </c>
      <c r="N77" s="87">
        <f>'[2]Prez PY'!$F$11</f>
        <v>215</v>
      </c>
      <c r="O77" s="87">
        <f>'[2]Prez CY'!$F$11</f>
        <v>244</v>
      </c>
      <c r="P77" s="87">
        <f>'[3]Prez CY'!$F$11</f>
        <v>295</v>
      </c>
      <c r="R77" s="87">
        <v>244</v>
      </c>
      <c r="S77" s="264">
        <f t="shared" si="1"/>
        <v>0</v>
      </c>
      <c r="W77" s="204"/>
      <c r="X77" s="204"/>
    </row>
    <row r="78" spans="1:24" x14ac:dyDescent="0.3">
      <c r="A78" s="96" t="s">
        <v>41</v>
      </c>
      <c r="B78" s="88">
        <v>-126</v>
      </c>
      <c r="C78" s="88">
        <v>-139</v>
      </c>
      <c r="D78" s="88">
        <v>-175</v>
      </c>
      <c r="E78" s="88">
        <v>-224</v>
      </c>
      <c r="F78" s="83">
        <v>-216</v>
      </c>
      <c r="G78" s="85"/>
      <c r="H78" s="85"/>
      <c r="I78" s="85"/>
      <c r="J78" s="85"/>
      <c r="K78" s="85"/>
      <c r="M78" s="195" t="s">
        <v>212</v>
      </c>
      <c r="N78" s="83">
        <f>'[2]Prez PY'!$F$14+'[2]Prez PY'!$F$12</f>
        <v>-34</v>
      </c>
      <c r="O78" s="83">
        <f>'[2]Prez CY'!$F$14+'[2]Prez CY'!$F$12</f>
        <v>19</v>
      </c>
      <c r="P78" s="83">
        <f>'[3]Prez CY'!$F$14+'[3]Prez CY'!$F$12</f>
        <v>26</v>
      </c>
      <c r="R78" s="83">
        <v>19</v>
      </c>
      <c r="S78" s="264">
        <f t="shared" si="1"/>
        <v>0</v>
      </c>
      <c r="W78" s="204"/>
      <c r="X78" s="204"/>
    </row>
    <row r="79" spans="1:24" x14ac:dyDescent="0.3">
      <c r="A79" s="105" t="s">
        <v>181</v>
      </c>
      <c r="B79" s="103">
        <v>-69</v>
      </c>
      <c r="C79" s="103">
        <v>-72</v>
      </c>
      <c r="D79" s="103">
        <v>-81</v>
      </c>
      <c r="E79" s="103">
        <v>-86</v>
      </c>
      <c r="F79" s="106">
        <v>-109</v>
      </c>
      <c r="G79" s="85"/>
      <c r="H79" s="85"/>
      <c r="I79" s="85"/>
      <c r="J79" s="85"/>
      <c r="K79" s="85"/>
      <c r="M79" s="172" t="s">
        <v>194</v>
      </c>
      <c r="N79" s="91">
        <f>'[2]Prez PY'!$F$15+'[2]Prez PY'!$F$24</f>
        <v>-301</v>
      </c>
      <c r="O79" s="91">
        <f>'[2]Prez CY'!$F$15+'[2]Prez CY'!$F$24</f>
        <v>-344</v>
      </c>
      <c r="P79" s="91">
        <f>'[3]Prez CY'!$F$15+'[3]Prez CY'!$F$24</f>
        <v>-377</v>
      </c>
      <c r="R79" s="91">
        <v>-344</v>
      </c>
      <c r="S79" s="264">
        <f t="shared" si="1"/>
        <v>0</v>
      </c>
      <c r="W79" s="204"/>
      <c r="X79" s="204"/>
    </row>
    <row r="80" spans="1:24" ht="20.399999999999999" x14ac:dyDescent="0.3">
      <c r="A80" s="96" t="s">
        <v>183</v>
      </c>
      <c r="B80" s="88">
        <v>-5</v>
      </c>
      <c r="C80" s="88">
        <v>-5</v>
      </c>
      <c r="D80" s="88">
        <v>-5</v>
      </c>
      <c r="E80" s="88">
        <v>-6</v>
      </c>
      <c r="F80" s="83">
        <v>-8</v>
      </c>
      <c r="G80" s="85"/>
      <c r="H80" s="85"/>
      <c r="I80" s="85"/>
      <c r="J80" s="85"/>
      <c r="K80" s="85"/>
      <c r="M80" s="174" t="s">
        <v>195</v>
      </c>
      <c r="N80" s="87">
        <f>'[2]Prez PY'!$F$16+'[2]Prez PY'!$F$18+'[2]Prez PY'!$F$25+'[2]Prez PY'!$F$27</f>
        <v>-86</v>
      </c>
      <c r="O80" s="87">
        <f>'[2]Prez CY'!$F$16+'[2]Prez CY'!$F$18+'[2]Prez CY'!$F$25+'[2]Prez CY'!$F$27</f>
        <v>-91</v>
      </c>
      <c r="P80" s="87">
        <f>'[3]Prez CY'!$F$16+'[3]Prez CY'!$F$18+'[3]Prez CY'!$F$25+'[3]Prez CY'!$F$27</f>
        <v>-106</v>
      </c>
      <c r="R80" s="87">
        <v>-91</v>
      </c>
      <c r="S80" s="264">
        <f t="shared" si="1"/>
        <v>0</v>
      </c>
      <c r="W80" s="204"/>
      <c r="X80" s="204"/>
    </row>
    <row r="81" spans="1:24" x14ac:dyDescent="0.3">
      <c r="A81" s="107" t="s">
        <v>184</v>
      </c>
      <c r="B81" s="108">
        <v>227</v>
      </c>
      <c r="C81" s="108">
        <v>271</v>
      </c>
      <c r="D81" s="108">
        <v>244</v>
      </c>
      <c r="E81" s="108">
        <v>255</v>
      </c>
      <c r="F81" s="109">
        <v>238</v>
      </c>
      <c r="G81" s="85">
        <v>0</v>
      </c>
      <c r="H81" s="85">
        <v>0</v>
      </c>
      <c r="I81" s="85">
        <v>0</v>
      </c>
      <c r="J81" s="85">
        <v>0</v>
      </c>
      <c r="K81" s="85"/>
      <c r="M81" s="195" t="s">
        <v>181</v>
      </c>
      <c r="N81" s="209">
        <f>'[2]Prez PY'!$F$17+'[2]Prez PY'!$F$26</f>
        <v>-78</v>
      </c>
      <c r="O81" s="209">
        <f>'[2]Prez CY'!$F$17+'[2]Prez CY'!$F$26</f>
        <v>-90</v>
      </c>
      <c r="P81" s="209">
        <f>'[3]Prez CY'!$F$17</f>
        <v>-97</v>
      </c>
      <c r="R81" s="209">
        <v>-90</v>
      </c>
      <c r="S81" s="264">
        <f t="shared" si="1"/>
        <v>0</v>
      </c>
      <c r="W81" s="204"/>
      <c r="X81" s="204"/>
    </row>
    <row r="82" spans="1:24" x14ac:dyDescent="0.3">
      <c r="A82" s="96" t="s">
        <v>207</v>
      </c>
      <c r="B82" s="111">
        <v>9.3610698365527489E-2</v>
      </c>
      <c r="C82" s="111">
        <v>8.7919038583175207E-2</v>
      </c>
      <c r="D82" s="111">
        <v>0.1022196261682243</v>
      </c>
      <c r="E82" s="112">
        <v>0.128</v>
      </c>
      <c r="F82" s="112">
        <v>0.14886285320468642</v>
      </c>
      <c r="G82" s="85">
        <v>0</v>
      </c>
      <c r="H82" s="85">
        <v>0</v>
      </c>
      <c r="I82" s="85">
        <v>0</v>
      </c>
      <c r="J82" s="85">
        <v>0</v>
      </c>
      <c r="K82" s="85"/>
      <c r="M82" s="206" t="s">
        <v>196</v>
      </c>
      <c r="N82" s="207">
        <f>'[2]Prez PY'!$F$19</f>
        <v>14</v>
      </c>
      <c r="O82" s="202">
        <f>'[2]Prez CY'!$F$19</f>
        <v>8</v>
      </c>
      <c r="P82" s="202">
        <f>'[3]Prez CY'!$F$19</f>
        <v>13</v>
      </c>
      <c r="R82" s="202">
        <v>8</v>
      </c>
      <c r="S82" s="264">
        <f t="shared" si="1"/>
        <v>0</v>
      </c>
      <c r="W82" s="204"/>
      <c r="X82" s="204"/>
    </row>
    <row r="83" spans="1:24" x14ac:dyDescent="0.3">
      <c r="A83" s="92" t="s">
        <v>186</v>
      </c>
      <c r="B83" s="113">
        <v>5.1263001485884099E-2</v>
      </c>
      <c r="C83" s="113">
        <v>4.5540796963946868E-2</v>
      </c>
      <c r="D83" s="113">
        <v>4.7313084112149531E-2</v>
      </c>
      <c r="E83" s="114">
        <v>4.9142857142857141E-2</v>
      </c>
      <c r="F83" s="114">
        <v>7.512060647829083E-2</v>
      </c>
      <c r="G83" s="85">
        <v>0</v>
      </c>
      <c r="H83" s="85">
        <v>0</v>
      </c>
      <c r="I83" s="85">
        <v>0</v>
      </c>
      <c r="J83" s="85">
        <v>0</v>
      </c>
      <c r="K83" s="85"/>
      <c r="M83" s="208" t="s">
        <v>197</v>
      </c>
      <c r="N83" s="209">
        <f>'[2]Prez PY'!$F$20</f>
        <v>-8</v>
      </c>
      <c r="O83" s="209">
        <f>'[2]Prez CY'!$F$20</f>
        <v>-17</v>
      </c>
      <c r="P83" s="209">
        <f>'[3]Prez CY'!$F$20</f>
        <v>-18</v>
      </c>
      <c r="R83" s="209">
        <v>-17</v>
      </c>
      <c r="S83" s="264">
        <f t="shared" si="1"/>
        <v>0</v>
      </c>
      <c r="W83" s="204"/>
      <c r="X83" s="204"/>
    </row>
    <row r="84" spans="1:24" x14ac:dyDescent="0.3">
      <c r="A84" s="96" t="s">
        <v>215</v>
      </c>
      <c r="B84" s="111">
        <v>0.1686478454680535</v>
      </c>
      <c r="C84" s="111">
        <v>0.17141049968374447</v>
      </c>
      <c r="D84" s="111">
        <v>0.1425233644859813</v>
      </c>
      <c r="E84" s="112">
        <v>0.14571428571428571</v>
      </c>
      <c r="F84" s="112">
        <v>0.16402481047553411</v>
      </c>
      <c r="G84" s="85">
        <v>0</v>
      </c>
      <c r="H84" s="85">
        <v>0</v>
      </c>
      <c r="I84" s="85">
        <v>0</v>
      </c>
      <c r="J84" s="85">
        <v>0</v>
      </c>
      <c r="K84" s="85"/>
      <c r="M84" s="206" t="s">
        <v>198</v>
      </c>
      <c r="N84" s="207">
        <f>'[2]Prez PY'!$F$21</f>
        <v>-143</v>
      </c>
      <c r="O84" s="202">
        <f>'[2]Prez CY'!$F$21</f>
        <v>-154</v>
      </c>
      <c r="P84" s="202">
        <f>'[3]Prez CY'!$F$21</f>
        <v>-169</v>
      </c>
      <c r="R84" s="202">
        <v>-154</v>
      </c>
      <c r="S84" s="264">
        <f t="shared" si="1"/>
        <v>0</v>
      </c>
      <c r="W84" s="204"/>
      <c r="X84" s="204"/>
    </row>
    <row r="85" spans="1:24" x14ac:dyDescent="0.3">
      <c r="A85" s="92" t="s">
        <v>209</v>
      </c>
      <c r="B85" s="92"/>
      <c r="C85" s="115"/>
      <c r="D85" s="116"/>
      <c r="E85" s="116"/>
      <c r="F85" s="116"/>
      <c r="G85" s="85">
        <v>0</v>
      </c>
      <c r="H85" s="85">
        <v>0</v>
      </c>
      <c r="I85" s="85">
        <v>0</v>
      </c>
      <c r="J85" s="85">
        <v>0</v>
      </c>
      <c r="K85" s="85"/>
      <c r="M85" s="211" t="s">
        <v>64</v>
      </c>
      <c r="N85" s="212">
        <f>'[2]Prez PY'!$F$28</f>
        <v>280</v>
      </c>
      <c r="O85" s="212">
        <f>'[2]Prez CY'!$F$28</f>
        <v>293</v>
      </c>
      <c r="P85" s="212">
        <f>'[3]Prez CY'!$F$28</f>
        <v>367</v>
      </c>
      <c r="R85" s="212">
        <v>293</v>
      </c>
      <c r="S85" s="264">
        <f t="shared" si="1"/>
        <v>0</v>
      </c>
      <c r="W85" s="204"/>
      <c r="X85" s="204"/>
    </row>
    <row r="86" spans="1:24" x14ac:dyDescent="0.3">
      <c r="G86" s="85">
        <v>0</v>
      </c>
      <c r="H86" s="85">
        <v>0</v>
      </c>
      <c r="I86" s="85">
        <v>0</v>
      </c>
      <c r="J86" s="85">
        <v>0</v>
      </c>
      <c r="K86" s="85"/>
      <c r="M86" s="206" t="s">
        <v>65</v>
      </c>
      <c r="N86" s="207">
        <f>'[2]Prez PY'!$F$30</f>
        <v>-87</v>
      </c>
      <c r="O86" s="202">
        <f>'[2]Prez CY'!$F$30</f>
        <v>-102</v>
      </c>
      <c r="P86" s="202">
        <f>'[3]Prez CY'!$F$30</f>
        <v>-107</v>
      </c>
      <c r="R86" s="202">
        <v>-102</v>
      </c>
      <c r="S86" s="264">
        <f t="shared" si="1"/>
        <v>0</v>
      </c>
      <c r="W86" s="204"/>
      <c r="X86" s="204"/>
    </row>
    <row r="87" spans="1:24" x14ac:dyDescent="0.3">
      <c r="G87" s="85">
        <v>0</v>
      </c>
      <c r="H87" s="85">
        <v>0</v>
      </c>
      <c r="I87" s="85">
        <v>0</v>
      </c>
      <c r="J87" s="85">
        <v>0</v>
      </c>
      <c r="K87" s="85"/>
      <c r="M87" s="208" t="s">
        <v>179</v>
      </c>
      <c r="N87" s="209">
        <f>'[2]Prez PY'!$F$32</f>
        <v>118</v>
      </c>
      <c r="O87" s="209">
        <f>'[2]Prez CY'!$F$32</f>
        <v>115</v>
      </c>
      <c r="P87" s="209">
        <f>'[3]Prez CY'!$F$32</f>
        <v>119</v>
      </c>
      <c r="R87" s="209">
        <v>115</v>
      </c>
      <c r="S87" s="264">
        <f t="shared" si="1"/>
        <v>0</v>
      </c>
      <c r="W87" s="204"/>
      <c r="X87" s="204"/>
    </row>
    <row r="88" spans="1:24" x14ac:dyDescent="0.3">
      <c r="G88" s="120">
        <v>0</v>
      </c>
      <c r="H88" s="120">
        <v>0</v>
      </c>
      <c r="I88" s="120">
        <v>0</v>
      </c>
      <c r="J88" s="120">
        <v>0</v>
      </c>
      <c r="K88" s="121"/>
      <c r="M88" s="222" t="s">
        <v>45</v>
      </c>
      <c r="N88" s="223">
        <f>'[2]Prez PY'!$F$38</f>
        <v>311</v>
      </c>
      <c r="O88" s="223">
        <f>'[2]Prez CY'!$F$38</f>
        <v>306</v>
      </c>
      <c r="P88" s="223">
        <f>'[3]Prez CY'!$F$41</f>
        <v>379</v>
      </c>
      <c r="R88" s="223">
        <v>306</v>
      </c>
      <c r="S88" s="264">
        <f t="shared" si="1"/>
        <v>0</v>
      </c>
      <c r="W88" s="204"/>
      <c r="X88" s="204"/>
    </row>
    <row r="89" spans="1:24" x14ac:dyDescent="0.3">
      <c r="G89" s="120">
        <v>0</v>
      </c>
      <c r="H89" s="120">
        <v>0</v>
      </c>
      <c r="I89" s="120">
        <v>0</v>
      </c>
      <c r="J89" s="120">
        <v>0</v>
      </c>
      <c r="K89" s="121"/>
      <c r="M89" s="219" t="s">
        <v>213</v>
      </c>
      <c r="N89" s="220">
        <f>N88/N74</f>
        <v>0.53528399311531838</v>
      </c>
      <c r="O89" s="221">
        <f>O88/O74</f>
        <v>0.48037676609105179</v>
      </c>
      <c r="P89" s="221">
        <f>P88/P74</f>
        <v>0.50940860215053763</v>
      </c>
      <c r="R89" s="221">
        <v>0.48037676609105179</v>
      </c>
      <c r="S89" s="264">
        <f t="shared" si="1"/>
        <v>0</v>
      </c>
      <c r="W89" s="278"/>
      <c r="X89" s="278"/>
    </row>
    <row r="90" spans="1:24" x14ac:dyDescent="0.3">
      <c r="G90" s="117"/>
      <c r="H90" s="81"/>
      <c r="I90" s="81"/>
      <c r="J90" s="81"/>
      <c r="K90" s="81"/>
      <c r="S90" s="264">
        <f t="shared" si="1"/>
        <v>0</v>
      </c>
      <c r="W90" s="204"/>
      <c r="X90" s="204"/>
    </row>
    <row r="91" spans="1:24" x14ac:dyDescent="0.3">
      <c r="A91" s="92"/>
      <c r="B91" s="92"/>
      <c r="C91" s="115"/>
      <c r="D91" s="116"/>
      <c r="E91" s="116"/>
      <c r="F91" s="116"/>
      <c r="G91" s="117"/>
      <c r="H91" s="81"/>
      <c r="I91" s="81"/>
      <c r="J91" s="81"/>
      <c r="K91" s="81"/>
      <c r="M91" s="196"/>
      <c r="N91" s="197"/>
      <c r="O91" s="197"/>
      <c r="P91" s="197"/>
      <c r="R91" s="197">
        <v>0</v>
      </c>
      <c r="S91" s="264">
        <f t="shared" si="1"/>
        <v>0</v>
      </c>
      <c r="W91" s="204"/>
      <c r="X91" s="204"/>
    </row>
    <row r="92" spans="1:24" x14ac:dyDescent="0.3">
      <c r="A92" s="92"/>
      <c r="B92" s="92"/>
      <c r="C92" s="115"/>
      <c r="D92" s="116"/>
      <c r="E92" s="116"/>
      <c r="F92" s="116"/>
      <c r="G92" s="117"/>
      <c r="H92" s="81"/>
      <c r="I92" s="81"/>
      <c r="J92" s="81"/>
      <c r="K92" s="81"/>
      <c r="M92" s="196"/>
      <c r="N92" s="197"/>
      <c r="O92" s="197"/>
      <c r="P92" s="197"/>
      <c r="R92" s="197">
        <v>0</v>
      </c>
      <c r="S92" s="264">
        <f t="shared" si="1"/>
        <v>0</v>
      </c>
      <c r="W92" s="204"/>
      <c r="X92" s="204"/>
    </row>
    <row r="93" spans="1:24" x14ac:dyDescent="0.3">
      <c r="A93" s="92"/>
      <c r="B93" s="92"/>
      <c r="C93" s="115"/>
      <c r="D93" s="116"/>
      <c r="E93" s="116"/>
      <c r="F93" s="116"/>
      <c r="G93" s="117"/>
      <c r="H93" s="81"/>
      <c r="I93" s="81"/>
      <c r="J93" s="81"/>
      <c r="K93" s="81"/>
      <c r="M93" s="196"/>
      <c r="N93" s="197"/>
      <c r="O93" s="197"/>
      <c r="P93" s="197"/>
      <c r="R93" s="197">
        <v>0</v>
      </c>
      <c r="S93" s="264">
        <f t="shared" si="1"/>
        <v>0</v>
      </c>
      <c r="W93" s="204"/>
      <c r="X93" s="204"/>
    </row>
    <row r="94" spans="1:24" x14ac:dyDescent="0.3">
      <c r="A94" s="92"/>
      <c r="B94" s="92"/>
      <c r="C94" s="115"/>
      <c r="D94" s="116"/>
      <c r="E94" s="116"/>
      <c r="F94" s="116"/>
      <c r="G94" s="117"/>
      <c r="H94" s="81"/>
      <c r="I94" s="81"/>
      <c r="J94" s="81"/>
      <c r="K94" s="81"/>
      <c r="S94" s="264"/>
      <c r="W94" s="204"/>
      <c r="X94" s="204"/>
    </row>
    <row r="95" spans="1:24" ht="14.4" thickBot="1" x14ac:dyDescent="0.35">
      <c r="G95" s="81"/>
      <c r="H95" s="81"/>
      <c r="I95" s="81"/>
      <c r="J95" s="81"/>
      <c r="K95" s="81"/>
      <c r="S95" s="264"/>
      <c r="W95" s="204"/>
      <c r="X95" s="204"/>
    </row>
    <row r="96" spans="1:24" ht="14.4" thickBot="1" x14ac:dyDescent="0.35">
      <c r="F96" s="198"/>
      <c r="G96" s="81"/>
      <c r="H96" s="81"/>
      <c r="I96" s="81"/>
      <c r="J96" s="81"/>
      <c r="K96" s="81"/>
      <c r="M96" s="78" t="s">
        <v>216</v>
      </c>
      <c r="N96" s="79">
        <v>2022</v>
      </c>
      <c r="O96" s="80">
        <v>2023</v>
      </c>
      <c r="P96" s="80">
        <v>2024</v>
      </c>
      <c r="R96" s="80">
        <v>2023</v>
      </c>
      <c r="S96" s="264">
        <f t="shared" si="1"/>
        <v>0</v>
      </c>
      <c r="W96" s="204"/>
      <c r="X96" s="204"/>
    </row>
    <row r="97" spans="6:24" ht="14.4" thickTop="1" x14ac:dyDescent="0.3">
      <c r="F97" s="198"/>
      <c r="G97" s="85">
        <v>0</v>
      </c>
      <c r="H97" s="85">
        <v>0</v>
      </c>
      <c r="I97" s="85">
        <v>0</v>
      </c>
      <c r="J97" s="85">
        <v>0</v>
      </c>
      <c r="K97" s="85"/>
      <c r="M97" s="172" t="s">
        <v>190</v>
      </c>
      <c r="N97" s="91">
        <f>'[2]Prez PY'!$G$7</f>
        <v>89</v>
      </c>
      <c r="O97" s="194">
        <f>'[3]Prez PY'!$G$7</f>
        <v>93</v>
      </c>
      <c r="P97" s="194">
        <f>'[3]Prez CY'!$G$7</f>
        <v>104</v>
      </c>
      <c r="R97" s="194">
        <v>93</v>
      </c>
      <c r="S97" s="264">
        <f t="shared" si="1"/>
        <v>0</v>
      </c>
      <c r="W97" s="204"/>
      <c r="X97" s="204"/>
    </row>
    <row r="98" spans="6:24" x14ac:dyDescent="0.3">
      <c r="G98" s="85">
        <v>0</v>
      </c>
      <c r="H98" s="85">
        <v>0</v>
      </c>
      <c r="I98" s="85">
        <v>0</v>
      </c>
      <c r="J98" s="85">
        <v>0</v>
      </c>
      <c r="K98" s="85"/>
      <c r="M98" s="157" t="s">
        <v>193</v>
      </c>
      <c r="N98" s="159">
        <f>'[2]Prez PY'!$G$7+'[2]Prez PY'!$G$23</f>
        <v>89</v>
      </c>
      <c r="O98" s="159">
        <f>'[3]Prez PY'!$G$7+'[3]Prez PY'!$G$23</f>
        <v>93</v>
      </c>
      <c r="P98" s="159">
        <f>'[3]Prez CY'!$G$7+'[3]Prez CY'!$G$23</f>
        <v>104</v>
      </c>
      <c r="R98" s="159">
        <v>93</v>
      </c>
      <c r="S98" s="264">
        <f t="shared" si="1"/>
        <v>0</v>
      </c>
      <c r="W98" s="204"/>
      <c r="X98" s="204"/>
    </row>
    <row r="99" spans="6:24" x14ac:dyDescent="0.3">
      <c r="G99" s="85">
        <v>0</v>
      </c>
      <c r="H99" s="85">
        <v>0</v>
      </c>
      <c r="I99" s="85">
        <v>0</v>
      </c>
      <c r="J99" s="85">
        <v>0</v>
      </c>
      <c r="K99" s="85"/>
      <c r="M99" s="195" t="s">
        <v>210</v>
      </c>
      <c r="N99" s="83">
        <f>'[2]Prez PY'!$G$9+'[2]Prez PY'!$G$10+'[2]Prez PY'!$G$13</f>
        <v>37</v>
      </c>
      <c r="O99" s="83">
        <f>'[3]Prez PY'!$G$9+'[3]Prez PY'!$G$10+'[3]Prez PY'!$G$13</f>
        <v>15</v>
      </c>
      <c r="P99" s="83">
        <f>'[3]Prez CY'!$G$9+'[3]Prez CY'!$G$10+'[3]Prez CY'!$G$13</f>
        <v>45</v>
      </c>
      <c r="R99" s="83">
        <v>15</v>
      </c>
      <c r="S99" s="264">
        <f t="shared" si="1"/>
        <v>0</v>
      </c>
      <c r="W99" s="204"/>
      <c r="X99" s="204"/>
    </row>
    <row r="100" spans="6:24" x14ac:dyDescent="0.3">
      <c r="G100" s="85">
        <v>0</v>
      </c>
      <c r="H100" s="85">
        <v>0</v>
      </c>
      <c r="I100" s="85">
        <v>0</v>
      </c>
      <c r="J100" s="85">
        <v>0</v>
      </c>
      <c r="K100" s="85"/>
      <c r="M100" s="174" t="s">
        <v>211</v>
      </c>
      <c r="N100" s="87">
        <f>'[2]Prez PY'!$G$11</f>
        <v>37</v>
      </c>
      <c r="O100" s="87">
        <f>'[3]Prez PY'!$G$11</f>
        <v>45</v>
      </c>
      <c r="P100" s="87">
        <f>'[3]Prez CY'!$G$11</f>
        <v>45</v>
      </c>
      <c r="R100" s="87">
        <v>45</v>
      </c>
      <c r="S100" s="264">
        <f t="shared" si="1"/>
        <v>0</v>
      </c>
      <c r="W100" s="204"/>
      <c r="X100" s="204"/>
    </row>
    <row r="101" spans="6:24" x14ac:dyDescent="0.3">
      <c r="G101" s="85">
        <v>0</v>
      </c>
      <c r="H101" s="85">
        <v>0</v>
      </c>
      <c r="I101" s="85">
        <v>0</v>
      </c>
      <c r="J101" s="85">
        <v>0</v>
      </c>
      <c r="K101" s="85"/>
      <c r="M101" s="195" t="s">
        <v>212</v>
      </c>
      <c r="N101" s="83">
        <f>'[2]Prez PY'!$G$14+'[2]Prez PY'!$G$12</f>
        <v>15</v>
      </c>
      <c r="O101" s="83">
        <f>'[3]Prez PY'!$G$14+'[3]Prez PY'!$G$12</f>
        <v>33</v>
      </c>
      <c r="P101" s="83">
        <f>'[3]Prez CY'!$G$14+'[3]Prez CY'!$G$12</f>
        <v>14</v>
      </c>
      <c r="R101" s="83">
        <v>33</v>
      </c>
      <c r="S101" s="264">
        <f t="shared" si="1"/>
        <v>0</v>
      </c>
      <c r="W101" s="204"/>
      <c r="X101" s="204"/>
    </row>
    <row r="102" spans="6:24" x14ac:dyDescent="0.3">
      <c r="G102" s="85">
        <v>0</v>
      </c>
      <c r="H102" s="85">
        <v>0</v>
      </c>
      <c r="I102" s="85">
        <v>0</v>
      </c>
      <c r="J102" s="85">
        <v>0</v>
      </c>
      <c r="M102" s="172" t="s">
        <v>194</v>
      </c>
      <c r="N102" s="91">
        <f>'[2]Prez PY'!$G$15+'[2]Prez PY'!$G$24</f>
        <v>-98</v>
      </c>
      <c r="O102" s="91">
        <f>'[3]Prez PY'!$G$15+'[3]Prez PY'!$G$24</f>
        <v>-63</v>
      </c>
      <c r="P102" s="91">
        <f>'[3]Prez CY'!$G$15+'[3]Prez CY'!$G$24</f>
        <v>-100</v>
      </c>
      <c r="R102" s="91">
        <v>-63</v>
      </c>
      <c r="S102" s="264">
        <f t="shared" si="1"/>
        <v>0</v>
      </c>
      <c r="W102" s="204"/>
      <c r="X102" s="204"/>
    </row>
    <row r="103" spans="6:24" ht="20.399999999999999" x14ac:dyDescent="0.3">
      <c r="G103" s="85">
        <v>0</v>
      </c>
      <c r="H103" s="85">
        <v>0</v>
      </c>
      <c r="I103" s="85">
        <v>0</v>
      </c>
      <c r="J103" s="85">
        <v>0</v>
      </c>
      <c r="M103" s="174" t="s">
        <v>195</v>
      </c>
      <c r="N103" s="87">
        <f>'[2]Prez PY'!$G$16+'[2]Prez PY'!$G$18+'[2]Prez PY'!$G$25+'[2]Prez PY'!$G$27</f>
        <v>-17</v>
      </c>
      <c r="O103" s="87">
        <f>'[3]Prez PY'!$G$16+'[3]Prez PY'!$G$18+'[3]Prez PY'!$G$25+'[3]Prez PY'!$G$27</f>
        <v>-21</v>
      </c>
      <c r="P103" s="87">
        <f>'[3]Prez CY'!$G$16+'[3]Prez CY'!$G$18+'[3]Prez CY'!$G$25+'[3]Prez CY'!$G$27</f>
        <v>-21</v>
      </c>
      <c r="R103" s="87">
        <v>-21</v>
      </c>
      <c r="S103" s="264">
        <f t="shared" si="1"/>
        <v>0</v>
      </c>
      <c r="W103" s="204"/>
      <c r="X103" s="204"/>
    </row>
    <row r="104" spans="6:24" x14ac:dyDescent="0.3">
      <c r="G104" s="85">
        <v>0</v>
      </c>
      <c r="H104" s="85">
        <v>0</v>
      </c>
      <c r="I104" s="85">
        <v>0</v>
      </c>
      <c r="J104" s="85">
        <v>0</v>
      </c>
      <c r="M104" s="195" t="s">
        <v>181</v>
      </c>
      <c r="N104" s="209">
        <f>'[2]Prez PY'!$G$17+'[2]Prez PY'!$G$26</f>
        <v>-3</v>
      </c>
      <c r="O104" s="209">
        <f>'[3]Prez PY'!$G$17</f>
        <v>-5</v>
      </c>
      <c r="P104" s="209">
        <f>'[3]Prez CY'!$G$17</f>
        <v>-5</v>
      </c>
      <c r="R104" s="209">
        <v>-5</v>
      </c>
      <c r="S104" s="264">
        <f t="shared" si="1"/>
        <v>0</v>
      </c>
      <c r="W104" s="204"/>
      <c r="X104" s="204"/>
    </row>
    <row r="105" spans="6:24" x14ac:dyDescent="0.3">
      <c r="G105" s="85">
        <v>0</v>
      </c>
      <c r="H105" s="85">
        <v>0</v>
      </c>
      <c r="I105" s="85">
        <v>0</v>
      </c>
      <c r="J105" s="85">
        <v>0</v>
      </c>
      <c r="M105" s="206" t="s">
        <v>196</v>
      </c>
      <c r="N105" s="207">
        <f>'[2]Prez PY'!$G$19</f>
        <v>8</v>
      </c>
      <c r="O105" s="202">
        <f>'[3]Prez PY'!$G$19</f>
        <v>9</v>
      </c>
      <c r="P105" s="202">
        <f>'[3]Prez CY'!$G$19</f>
        <v>15</v>
      </c>
      <c r="R105" s="202">
        <v>9</v>
      </c>
      <c r="S105" s="264">
        <f t="shared" si="1"/>
        <v>0</v>
      </c>
      <c r="W105" s="204"/>
      <c r="X105" s="204"/>
    </row>
    <row r="106" spans="6:24" x14ac:dyDescent="0.3">
      <c r="G106" s="126">
        <v>0</v>
      </c>
      <c r="H106" s="126">
        <v>0</v>
      </c>
      <c r="I106" s="126">
        <v>0</v>
      </c>
      <c r="J106" s="126">
        <v>0</v>
      </c>
      <c r="M106" s="208" t="s">
        <v>197</v>
      </c>
      <c r="N106" s="209">
        <f>'[2]Prez PY'!$G$20</f>
        <v>-35</v>
      </c>
      <c r="O106" s="209">
        <f>'[3]Prez PY'!$G$20</f>
        <v>-7</v>
      </c>
      <c r="P106" s="209">
        <f>'[3]Prez CY'!$G$20</f>
        <v>-58</v>
      </c>
      <c r="R106" s="209">
        <v>-7</v>
      </c>
      <c r="S106" s="264">
        <f t="shared" si="1"/>
        <v>0</v>
      </c>
      <c r="W106" s="204"/>
      <c r="X106" s="204"/>
    </row>
    <row r="107" spans="6:24" x14ac:dyDescent="0.3">
      <c r="G107" s="81"/>
      <c r="H107" s="81"/>
      <c r="I107" s="81"/>
      <c r="J107" s="81"/>
      <c r="M107" s="206" t="s">
        <v>198</v>
      </c>
      <c r="N107" s="207">
        <f>'[2]Prez PY'!$G$21</f>
        <v>-51</v>
      </c>
      <c r="O107" s="202">
        <f>'[3]Prez PY'!$G$21</f>
        <v>-39</v>
      </c>
      <c r="P107" s="202">
        <f>'[3]Prez CY'!$G$21</f>
        <v>-31</v>
      </c>
      <c r="R107" s="202">
        <v>-39</v>
      </c>
      <c r="S107" s="264">
        <f t="shared" si="1"/>
        <v>0</v>
      </c>
      <c r="W107" s="204"/>
      <c r="X107" s="204"/>
    </row>
    <row r="108" spans="6:24" x14ac:dyDescent="0.3">
      <c r="G108" s="81"/>
      <c r="H108" s="81"/>
      <c r="I108" s="81"/>
      <c r="J108" s="81"/>
      <c r="M108" s="211" t="s">
        <v>64</v>
      </c>
      <c r="N108" s="212">
        <f>'[2]Prez PY'!$G$28</f>
        <v>-9</v>
      </c>
      <c r="O108" s="212">
        <f>'[3]Prez PY'!$G$28</f>
        <v>30</v>
      </c>
      <c r="P108" s="212">
        <f>'[3]Prez CY'!$G$28</f>
        <v>4</v>
      </c>
      <c r="R108" s="212">
        <v>30</v>
      </c>
      <c r="S108" s="264">
        <f t="shared" si="1"/>
        <v>0</v>
      </c>
      <c r="W108" s="204"/>
      <c r="X108" s="204"/>
    </row>
    <row r="109" spans="6:24" x14ac:dyDescent="0.3">
      <c r="G109" s="81"/>
      <c r="H109" s="81"/>
      <c r="I109" s="81"/>
      <c r="J109" s="81"/>
      <c r="M109" s="206" t="s">
        <v>65</v>
      </c>
      <c r="N109" s="207">
        <f>'[2]Prez PY'!$G$30</f>
        <v>450</v>
      </c>
      <c r="O109" s="202">
        <f>'[3]Prez PY'!$G$30</f>
        <v>-761</v>
      </c>
      <c r="P109" s="202">
        <f>'[3]Prez CY'!$G$30</f>
        <v>-335</v>
      </c>
      <c r="R109" s="202">
        <v>-761</v>
      </c>
      <c r="S109" s="264">
        <f t="shared" si="1"/>
        <v>0</v>
      </c>
      <c r="W109" s="204"/>
      <c r="X109" s="204"/>
    </row>
    <row r="110" spans="6:24" x14ac:dyDescent="0.3">
      <c r="G110" s="81"/>
      <c r="H110" s="81"/>
      <c r="I110" s="81"/>
      <c r="J110" s="81"/>
      <c r="M110" s="208" t="s">
        <v>179</v>
      </c>
      <c r="N110" s="209">
        <f>'[2]Prez PY'!$G$32</f>
        <v>-455</v>
      </c>
      <c r="O110" s="209">
        <f>'[3]Prez PY'!$G$32</f>
        <v>765</v>
      </c>
      <c r="P110" s="209">
        <f>'[3]Prez CY'!$G$32</f>
        <v>328</v>
      </c>
      <c r="R110" s="209">
        <v>765</v>
      </c>
      <c r="S110" s="264">
        <f t="shared" si="1"/>
        <v>0</v>
      </c>
      <c r="W110" s="204"/>
      <c r="X110" s="204"/>
    </row>
    <row r="111" spans="6:24" x14ac:dyDescent="0.3">
      <c r="G111" s="81"/>
      <c r="H111" s="81"/>
      <c r="I111" s="81"/>
      <c r="J111" s="81"/>
      <c r="M111" s="222" t="s">
        <v>45</v>
      </c>
      <c r="N111" s="223">
        <f>'[2]Prez PY'!$G$38</f>
        <v>-14</v>
      </c>
      <c r="O111" s="223">
        <f>'[3]Prez PY'!$G$41</f>
        <v>34</v>
      </c>
      <c r="P111" s="223">
        <f>'[3]Prez CY'!$G$41</f>
        <v>-3</v>
      </c>
      <c r="R111" s="223">
        <v>34</v>
      </c>
      <c r="S111" s="264">
        <f t="shared" si="1"/>
        <v>0</v>
      </c>
      <c r="W111" s="204"/>
      <c r="X111" s="204"/>
    </row>
    <row r="112" spans="6:24" x14ac:dyDescent="0.3">
      <c r="G112" s="81"/>
      <c r="H112" s="81"/>
      <c r="I112" s="81"/>
      <c r="J112" s="81"/>
      <c r="M112" s="219" t="s">
        <v>213</v>
      </c>
      <c r="N112" s="220">
        <f>N111/N97</f>
        <v>-0.15730337078651685</v>
      </c>
      <c r="O112" s="221">
        <f>O111/O97</f>
        <v>0.36559139784946237</v>
      </c>
      <c r="P112" s="221">
        <f>P111/P97</f>
        <v>-2.8846153846153848E-2</v>
      </c>
      <c r="R112" s="221">
        <v>0.36559139784946237</v>
      </c>
      <c r="S112" s="264">
        <f t="shared" si="1"/>
        <v>0</v>
      </c>
      <c r="W112" s="278"/>
      <c r="X112" s="278"/>
    </row>
    <row r="113" spans="1:24" x14ac:dyDescent="0.3">
      <c r="G113" s="81"/>
      <c r="H113" s="81"/>
      <c r="I113" s="81"/>
      <c r="J113" s="81"/>
      <c r="S113" s="264">
        <f t="shared" si="1"/>
        <v>0</v>
      </c>
      <c r="W113" s="204"/>
      <c r="X113" s="204"/>
    </row>
    <row r="114" spans="1:24" x14ac:dyDescent="0.3">
      <c r="G114" s="81"/>
      <c r="H114" s="81"/>
      <c r="I114" s="81"/>
      <c r="J114" s="81"/>
      <c r="M114" s="196"/>
      <c r="N114" s="197"/>
      <c r="O114" s="197"/>
      <c r="P114" s="197"/>
      <c r="R114" s="197">
        <v>0</v>
      </c>
      <c r="S114" s="264">
        <f t="shared" si="1"/>
        <v>0</v>
      </c>
      <c r="W114" s="204"/>
      <c r="X114" s="204"/>
    </row>
    <row r="115" spans="1:24" x14ac:dyDescent="0.3">
      <c r="G115" s="81"/>
      <c r="H115" s="81"/>
      <c r="I115" s="81"/>
      <c r="J115" s="81"/>
      <c r="M115" s="196"/>
      <c r="N115" s="197"/>
      <c r="O115" s="197"/>
      <c r="P115" s="197"/>
      <c r="R115" s="197">
        <v>0</v>
      </c>
      <c r="S115" s="264">
        <f t="shared" si="1"/>
        <v>0</v>
      </c>
      <c r="W115" s="204"/>
      <c r="X115" s="204"/>
    </row>
    <row r="116" spans="1:24" x14ac:dyDescent="0.3">
      <c r="G116" s="81"/>
      <c r="H116" s="81"/>
      <c r="I116" s="81"/>
      <c r="J116" s="81"/>
      <c r="M116" s="196"/>
      <c r="N116" s="197"/>
      <c r="O116" s="197"/>
      <c r="P116" s="197"/>
      <c r="R116" s="197">
        <v>0</v>
      </c>
      <c r="S116" s="264">
        <f t="shared" si="1"/>
        <v>0</v>
      </c>
      <c r="W116" s="204"/>
      <c r="X116" s="204"/>
    </row>
    <row r="117" spans="1:24" x14ac:dyDescent="0.3">
      <c r="G117" s="81"/>
      <c r="H117" s="81"/>
      <c r="I117" s="81"/>
      <c r="J117" s="81"/>
      <c r="S117" s="264"/>
      <c r="W117" s="204"/>
      <c r="X117" s="204"/>
    </row>
    <row r="118" spans="1:24" x14ac:dyDescent="0.3">
      <c r="G118" s="81"/>
      <c r="H118" s="81"/>
      <c r="I118" s="81"/>
      <c r="J118" s="81"/>
      <c r="S118" s="264"/>
      <c r="W118" s="204"/>
      <c r="X118" s="204"/>
    </row>
    <row r="119" spans="1:24" x14ac:dyDescent="0.3">
      <c r="G119" s="81"/>
      <c r="H119" s="81"/>
      <c r="I119" s="81"/>
      <c r="J119" s="81"/>
      <c r="S119" s="264"/>
      <c r="W119" s="204"/>
      <c r="X119" s="204"/>
    </row>
    <row r="120" spans="1:24" x14ac:dyDescent="0.3">
      <c r="A120" s="92"/>
      <c r="B120" s="92"/>
      <c r="C120" s="115"/>
      <c r="D120" s="116"/>
      <c r="E120" s="116"/>
      <c r="F120" s="116"/>
      <c r="G120" s="81"/>
      <c r="H120" s="81"/>
      <c r="I120" s="81"/>
      <c r="J120" s="81"/>
      <c r="S120" s="264"/>
      <c r="W120" s="204"/>
      <c r="X120" s="204"/>
    </row>
    <row r="121" spans="1:24" ht="14.4" thickBot="1" x14ac:dyDescent="0.35">
      <c r="G121" s="85">
        <v>0</v>
      </c>
      <c r="H121" s="85">
        <v>0</v>
      </c>
      <c r="I121" s="85">
        <v>0</v>
      </c>
      <c r="J121" s="85">
        <v>0</v>
      </c>
      <c r="S121" s="264"/>
      <c r="W121" s="204"/>
      <c r="X121" s="204"/>
    </row>
    <row r="122" spans="1:24" ht="14.4" thickBot="1" x14ac:dyDescent="0.35">
      <c r="A122" s="78" t="s">
        <v>217</v>
      </c>
      <c r="B122" s="79">
        <f>'[1]tabele GRUPA'!B$1</f>
        <v>2018</v>
      </c>
      <c r="C122" s="79">
        <f>'[1]tabele GRUPA'!C$1</f>
        <v>2019</v>
      </c>
      <c r="D122" s="79">
        <f>'[1]tabele GRUPA'!D$1</f>
        <v>2020</v>
      </c>
      <c r="E122" s="79">
        <f>'[1]tabele GRUPA'!E$1</f>
        <v>2021</v>
      </c>
      <c r="F122" s="80">
        <f>'[1]tabele GRUPA'!F$1</f>
        <v>2022</v>
      </c>
      <c r="G122" s="85">
        <v>0</v>
      </c>
      <c r="H122" s="85">
        <v>0</v>
      </c>
      <c r="I122" s="85">
        <v>0</v>
      </c>
      <c r="J122" s="85">
        <v>0</v>
      </c>
      <c r="M122" s="78" t="s">
        <v>217</v>
      </c>
      <c r="N122" s="79">
        <v>2022</v>
      </c>
      <c r="O122" s="80">
        <v>2023</v>
      </c>
      <c r="P122" s="80">
        <v>2024</v>
      </c>
      <c r="R122" s="80">
        <v>2023</v>
      </c>
      <c r="S122" s="264">
        <f t="shared" si="1"/>
        <v>0</v>
      </c>
      <c r="W122" s="204"/>
      <c r="X122" s="204"/>
    </row>
    <row r="123" spans="1:24" ht="14.4" thickTop="1" x14ac:dyDescent="0.3">
      <c r="A123" s="122" t="s">
        <v>218</v>
      </c>
      <c r="B123" s="103">
        <v>40</v>
      </c>
      <c r="C123" s="103">
        <v>35</v>
      </c>
      <c r="D123" s="103">
        <v>33</v>
      </c>
      <c r="E123" s="123">
        <v>33</v>
      </c>
      <c r="F123" s="119">
        <v>30</v>
      </c>
      <c r="G123" s="85">
        <v>0</v>
      </c>
      <c r="H123" s="85">
        <v>0</v>
      </c>
      <c r="I123" s="85">
        <v>0</v>
      </c>
      <c r="J123" s="85">
        <v>0</v>
      </c>
      <c r="M123" s="92" t="s">
        <v>179</v>
      </c>
      <c r="N123" s="103">
        <f>'[2]Prez PY'!$J$32</f>
        <v>1</v>
      </c>
      <c r="O123" s="130">
        <f>'[3]Prez PY'!$J$32</f>
        <v>2</v>
      </c>
      <c r="P123" s="130">
        <f>'[3]Prez CY'!$J$32</f>
        <v>12</v>
      </c>
      <c r="R123" s="130">
        <v>2</v>
      </c>
      <c r="S123" s="264">
        <f t="shared" si="1"/>
        <v>0</v>
      </c>
      <c r="W123" s="204"/>
      <c r="X123" s="204"/>
    </row>
    <row r="124" spans="1:24" ht="14.4" thickBot="1" x14ac:dyDescent="0.35">
      <c r="A124" s="104" t="s">
        <v>203</v>
      </c>
      <c r="B124" s="88">
        <v>2</v>
      </c>
      <c r="C124" s="88">
        <v>1</v>
      </c>
      <c r="D124" s="88">
        <v>1</v>
      </c>
      <c r="E124" s="88">
        <v>1</v>
      </c>
      <c r="F124" s="83">
        <v>0</v>
      </c>
      <c r="G124" s="85">
        <v>0</v>
      </c>
      <c r="H124" s="85">
        <v>0</v>
      </c>
      <c r="I124" s="85">
        <v>0</v>
      </c>
      <c r="J124" s="85">
        <v>0</v>
      </c>
      <c r="M124" s="131" t="s">
        <v>67</v>
      </c>
      <c r="N124" s="88">
        <f>'[2]Prez PY'!$J$34</f>
        <v>3</v>
      </c>
      <c r="O124" s="129">
        <f>'[3]Prez PY'!$J$34+'[3]Prez PY'!$J$35</f>
        <v>3</v>
      </c>
      <c r="P124" s="129">
        <f>'[3]Prez CY'!$J$34+'[3]Prez CY'!$J$35</f>
        <v>2</v>
      </c>
      <c r="R124" s="129">
        <v>3</v>
      </c>
      <c r="S124" s="264">
        <f t="shared" si="1"/>
        <v>0</v>
      </c>
      <c r="W124" s="204"/>
      <c r="X124" s="204"/>
    </row>
    <row r="125" spans="1:24" x14ac:dyDescent="0.3">
      <c r="A125" s="102" t="s">
        <v>219</v>
      </c>
      <c r="B125" s="103">
        <v>38</v>
      </c>
      <c r="C125" s="103">
        <v>34</v>
      </c>
      <c r="D125" s="103">
        <v>32</v>
      </c>
      <c r="E125" s="103">
        <v>32</v>
      </c>
      <c r="F125" s="106">
        <v>30</v>
      </c>
      <c r="G125" s="85">
        <v>0</v>
      </c>
      <c r="H125" s="85">
        <v>0</v>
      </c>
      <c r="I125" s="85">
        <v>0</v>
      </c>
      <c r="J125" s="85">
        <v>0</v>
      </c>
      <c r="K125" s="85"/>
      <c r="M125" s="132" t="s">
        <v>45</v>
      </c>
      <c r="N125" s="133">
        <f>'[2]Prez PY'!$J$38</f>
        <v>4</v>
      </c>
      <c r="O125" s="133">
        <f>'[3]Prez PY'!$J$41</f>
        <v>5</v>
      </c>
      <c r="P125" s="133">
        <f>'[3]Prez CY'!$J$41</f>
        <v>14</v>
      </c>
      <c r="R125" s="133">
        <v>5</v>
      </c>
      <c r="S125" s="264">
        <f t="shared" si="1"/>
        <v>0</v>
      </c>
      <c r="W125" s="204"/>
      <c r="X125" s="204"/>
    </row>
    <row r="126" spans="1:24" x14ac:dyDescent="0.3">
      <c r="A126" s="124" t="s">
        <v>37</v>
      </c>
      <c r="B126" s="88">
        <v>40</v>
      </c>
      <c r="C126" s="88">
        <v>35</v>
      </c>
      <c r="D126" s="88">
        <v>33</v>
      </c>
      <c r="E126" s="88">
        <v>33</v>
      </c>
      <c r="F126" s="83">
        <v>30</v>
      </c>
      <c r="G126" s="85">
        <v>0</v>
      </c>
      <c r="H126" s="85">
        <v>0</v>
      </c>
      <c r="I126" s="85">
        <v>0</v>
      </c>
      <c r="J126" s="85">
        <v>0</v>
      </c>
      <c r="K126" s="85"/>
      <c r="M126" s="199"/>
      <c r="S126" s="264">
        <f t="shared" si="1"/>
        <v>0</v>
      </c>
      <c r="W126" s="204"/>
      <c r="X126" s="204"/>
    </row>
    <row r="127" spans="1:24" x14ac:dyDescent="0.3">
      <c r="A127" s="122" t="s">
        <v>179</v>
      </c>
      <c r="B127" s="103">
        <v>-14</v>
      </c>
      <c r="C127" s="103">
        <v>16</v>
      </c>
      <c r="D127" s="103">
        <v>13</v>
      </c>
      <c r="E127" s="103">
        <v>-3</v>
      </c>
      <c r="F127" s="106">
        <v>-29</v>
      </c>
      <c r="G127" s="81"/>
      <c r="H127" s="81"/>
      <c r="I127" s="81"/>
      <c r="J127" s="81"/>
      <c r="K127" s="81"/>
      <c r="M127" s="196"/>
      <c r="N127" s="197"/>
      <c r="O127" s="197"/>
      <c r="P127" s="197"/>
      <c r="R127" s="201"/>
      <c r="S127" s="264">
        <f t="shared" si="1"/>
        <v>0</v>
      </c>
      <c r="W127" s="204"/>
      <c r="X127" s="204"/>
    </row>
    <row r="128" spans="1:24" x14ac:dyDescent="0.3">
      <c r="A128" s="124" t="s">
        <v>220</v>
      </c>
      <c r="B128" s="88">
        <v>-15</v>
      </c>
      <c r="C128" s="88">
        <v>-42</v>
      </c>
      <c r="D128" s="88">
        <v>-37</v>
      </c>
      <c r="E128" s="88">
        <v>-22</v>
      </c>
      <c r="F128" s="83">
        <v>6</v>
      </c>
      <c r="G128" s="81"/>
      <c r="H128" s="81"/>
      <c r="I128" s="81"/>
      <c r="J128" s="81"/>
      <c r="K128" s="81"/>
      <c r="S128" s="264">
        <f t="shared" si="1"/>
        <v>0</v>
      </c>
      <c r="W128" s="204"/>
      <c r="X128" s="204"/>
    </row>
    <row r="129" spans="1:26" x14ac:dyDescent="0.3">
      <c r="A129" s="124" t="s">
        <v>41</v>
      </c>
      <c r="B129" s="88">
        <v>-1</v>
      </c>
      <c r="C129" s="88">
        <v>0</v>
      </c>
      <c r="D129" s="88">
        <v>0</v>
      </c>
      <c r="E129" s="88">
        <v>0</v>
      </c>
      <c r="F129" s="83">
        <v>0</v>
      </c>
      <c r="G129" s="81"/>
      <c r="H129" s="81"/>
      <c r="I129" s="81"/>
      <c r="J129" s="81"/>
      <c r="K129" s="81"/>
      <c r="S129" s="264">
        <f t="shared" si="1"/>
        <v>0</v>
      </c>
      <c r="W129" s="204"/>
      <c r="X129" s="204"/>
    </row>
    <row r="130" spans="1:26" x14ac:dyDescent="0.3">
      <c r="A130" s="122" t="s">
        <v>181</v>
      </c>
      <c r="B130" s="103">
        <v>-5</v>
      </c>
      <c r="C130" s="103">
        <v>-4</v>
      </c>
      <c r="D130" s="103">
        <v>-3</v>
      </c>
      <c r="E130" s="103">
        <v>-2</v>
      </c>
      <c r="F130" s="106">
        <v>-2</v>
      </c>
      <c r="G130" s="85">
        <v>0</v>
      </c>
      <c r="H130" s="85">
        <v>0</v>
      </c>
      <c r="I130" s="85">
        <v>0</v>
      </c>
      <c r="J130" s="85">
        <v>0</v>
      </c>
      <c r="K130" s="85"/>
      <c r="S130" s="264">
        <f t="shared" si="1"/>
        <v>0</v>
      </c>
      <c r="W130" s="204"/>
      <c r="X130" s="204"/>
    </row>
    <row r="131" spans="1:26" x14ac:dyDescent="0.3">
      <c r="A131" s="124" t="s">
        <v>183</v>
      </c>
      <c r="B131" s="88">
        <v>-2</v>
      </c>
      <c r="C131" s="88">
        <v>0</v>
      </c>
      <c r="D131" s="88">
        <v>0</v>
      </c>
      <c r="E131" s="88">
        <v>0</v>
      </c>
      <c r="F131" s="83">
        <v>0</v>
      </c>
      <c r="G131" s="85">
        <v>0</v>
      </c>
      <c r="H131" s="85">
        <v>0</v>
      </c>
      <c r="I131" s="85">
        <v>0</v>
      </c>
      <c r="J131" s="85">
        <v>0</v>
      </c>
      <c r="K131" s="85"/>
      <c r="S131" s="264">
        <f t="shared" ref="S131:S186" si="2">O131-R131</f>
        <v>0</v>
      </c>
      <c r="W131" s="204"/>
      <c r="X131" s="204"/>
    </row>
    <row r="132" spans="1:26" x14ac:dyDescent="0.3">
      <c r="A132" s="125" t="s">
        <v>221</v>
      </c>
      <c r="B132" s="108">
        <v>3</v>
      </c>
      <c r="C132" s="108">
        <v>5</v>
      </c>
      <c r="D132" s="108">
        <v>6</v>
      </c>
      <c r="E132" s="108">
        <v>6</v>
      </c>
      <c r="F132" s="109">
        <v>5</v>
      </c>
      <c r="G132" s="85">
        <v>0</v>
      </c>
      <c r="H132" s="85">
        <v>0</v>
      </c>
      <c r="I132" s="85">
        <v>0</v>
      </c>
      <c r="J132" s="85">
        <v>0</v>
      </c>
      <c r="K132" s="85"/>
      <c r="S132" s="264">
        <f t="shared" si="2"/>
        <v>0</v>
      </c>
      <c r="W132" s="204"/>
      <c r="X132" s="204"/>
    </row>
    <row r="133" spans="1:26" x14ac:dyDescent="0.3">
      <c r="A133" s="96" t="s">
        <v>215</v>
      </c>
      <c r="B133" s="111">
        <v>7.4999999999999997E-2</v>
      </c>
      <c r="C133" s="111">
        <v>0.14285714285714285</v>
      </c>
      <c r="D133" s="111">
        <v>0.18181818181818182</v>
      </c>
      <c r="E133" s="111">
        <v>0.18181818181818182</v>
      </c>
      <c r="F133" s="112">
        <v>0.16666666666666666</v>
      </c>
      <c r="G133" s="85">
        <v>0</v>
      </c>
      <c r="H133" s="85">
        <v>0</v>
      </c>
      <c r="I133" s="85">
        <v>0</v>
      </c>
      <c r="J133" s="85">
        <v>0</v>
      </c>
      <c r="K133" s="85"/>
      <c r="S133" s="264">
        <f t="shared" si="2"/>
        <v>0</v>
      </c>
      <c r="W133" s="204"/>
      <c r="X133" s="204"/>
    </row>
    <row r="134" spans="1:26" x14ac:dyDescent="0.3">
      <c r="A134" s="92" t="s">
        <v>209</v>
      </c>
      <c r="B134" s="127"/>
      <c r="C134" s="127"/>
      <c r="D134" s="127"/>
      <c r="E134" s="127"/>
      <c r="F134" s="127"/>
      <c r="G134" s="85">
        <v>0</v>
      </c>
      <c r="H134" s="85">
        <v>0</v>
      </c>
      <c r="I134" s="85">
        <v>0</v>
      </c>
      <c r="J134" s="85">
        <v>0</v>
      </c>
      <c r="K134" s="85"/>
      <c r="S134" s="264">
        <f t="shared" si="2"/>
        <v>0</v>
      </c>
      <c r="W134" s="204"/>
      <c r="X134" s="204"/>
    </row>
    <row r="135" spans="1:26" x14ac:dyDescent="0.3">
      <c r="A135" s="92"/>
      <c r="B135" s="127"/>
      <c r="C135" s="127"/>
      <c r="D135" s="127"/>
      <c r="E135" s="127"/>
      <c r="F135" s="127"/>
      <c r="G135" s="81"/>
      <c r="H135" s="81"/>
      <c r="I135" s="81"/>
      <c r="J135" s="81"/>
      <c r="K135" s="81"/>
      <c r="S135" s="264">
        <f t="shared" si="2"/>
        <v>0</v>
      </c>
      <c r="W135" s="204"/>
      <c r="X135" s="204"/>
    </row>
    <row r="136" spans="1:26" x14ac:dyDescent="0.3">
      <c r="A136" s="92"/>
      <c r="B136" s="127"/>
      <c r="C136" s="127"/>
      <c r="D136" s="127"/>
      <c r="E136" s="127"/>
      <c r="F136" s="127"/>
      <c r="G136" s="81"/>
      <c r="H136" s="81"/>
      <c r="I136" s="81"/>
      <c r="J136" s="81"/>
      <c r="K136" s="81"/>
      <c r="S136" s="264">
        <f t="shared" si="2"/>
        <v>0</v>
      </c>
      <c r="W136" s="204"/>
      <c r="X136" s="204"/>
    </row>
    <row r="137" spans="1:26" x14ac:dyDescent="0.3">
      <c r="A137" s="92"/>
      <c r="B137" s="127"/>
      <c r="C137" s="127"/>
      <c r="D137" s="127"/>
      <c r="E137" s="127"/>
      <c r="F137" s="127"/>
      <c r="G137" s="81"/>
      <c r="H137" s="81"/>
      <c r="I137" s="81"/>
      <c r="J137" s="81"/>
      <c r="K137" s="81"/>
      <c r="S137" s="264">
        <f t="shared" si="2"/>
        <v>0</v>
      </c>
      <c r="W137" s="204"/>
      <c r="X137" s="204"/>
    </row>
    <row r="138" spans="1:26" x14ac:dyDescent="0.3">
      <c r="A138" s="92"/>
      <c r="B138" s="127"/>
      <c r="C138" s="127"/>
      <c r="D138" s="127"/>
      <c r="E138" s="127"/>
      <c r="F138" s="127"/>
      <c r="G138" s="85">
        <v>0</v>
      </c>
      <c r="H138" s="85">
        <v>0</v>
      </c>
      <c r="I138" s="85">
        <v>0</v>
      </c>
      <c r="J138" s="85">
        <v>0</v>
      </c>
      <c r="K138" s="85"/>
      <c r="S138" s="264">
        <f t="shared" si="2"/>
        <v>0</v>
      </c>
      <c r="W138" s="204"/>
      <c r="X138" s="204"/>
    </row>
    <row r="139" spans="1:26" x14ac:dyDescent="0.3">
      <c r="A139" s="92"/>
      <c r="B139" s="127"/>
      <c r="C139" s="127"/>
      <c r="D139" s="127"/>
      <c r="E139" s="127"/>
      <c r="F139" s="127"/>
      <c r="G139" s="85">
        <v>0</v>
      </c>
      <c r="H139" s="85">
        <v>0</v>
      </c>
      <c r="I139" s="85">
        <v>0</v>
      </c>
      <c r="J139" s="85">
        <v>0</v>
      </c>
      <c r="K139" s="85"/>
      <c r="S139" s="264">
        <f t="shared" si="2"/>
        <v>0</v>
      </c>
      <c r="W139" s="204"/>
      <c r="X139" s="204"/>
    </row>
    <row r="140" spans="1:26" x14ac:dyDescent="0.3">
      <c r="G140" s="85">
        <v>0</v>
      </c>
      <c r="H140" s="85">
        <v>0</v>
      </c>
      <c r="I140" s="85">
        <v>0</v>
      </c>
      <c r="J140" s="85">
        <v>0</v>
      </c>
      <c r="K140" s="85"/>
      <c r="S140" s="264">
        <f t="shared" si="2"/>
        <v>0</v>
      </c>
      <c r="W140" s="204"/>
      <c r="X140" s="204"/>
    </row>
    <row r="141" spans="1:26" ht="14.4" thickBot="1" x14ac:dyDescent="0.35">
      <c r="G141" s="85">
        <v>0</v>
      </c>
      <c r="H141" s="85">
        <v>0</v>
      </c>
      <c r="I141" s="85">
        <v>0</v>
      </c>
      <c r="J141" s="85">
        <v>0</v>
      </c>
      <c r="K141" s="85"/>
      <c r="S141" s="264">
        <f t="shared" si="2"/>
        <v>0</v>
      </c>
      <c r="T141" s="225"/>
      <c r="U141" s="225"/>
      <c r="V141" s="225"/>
      <c r="W141" s="204"/>
      <c r="X141" s="204"/>
      <c r="Y141" s="225"/>
      <c r="Z141" s="225"/>
    </row>
    <row r="142" spans="1:26" ht="21" thickBot="1" x14ac:dyDescent="0.35">
      <c r="A142" s="78" t="s">
        <v>222</v>
      </c>
      <c r="B142" s="79">
        <f>'[1]tabele GRUPA'!B$1</f>
        <v>2018</v>
      </c>
      <c r="C142" s="79">
        <f>'[1]tabele GRUPA'!C$1</f>
        <v>2019</v>
      </c>
      <c r="D142" s="79">
        <f>'[1]tabele GRUPA'!D$1</f>
        <v>2020</v>
      </c>
      <c r="E142" s="79">
        <f>'[1]tabele GRUPA'!E$1</f>
        <v>2021</v>
      </c>
      <c r="F142" s="80">
        <f>'[1]tabele GRUPA'!F$1</f>
        <v>2022</v>
      </c>
      <c r="G142" s="85">
        <v>0</v>
      </c>
      <c r="H142" s="85">
        <v>0</v>
      </c>
      <c r="I142" s="85">
        <v>0</v>
      </c>
      <c r="J142" s="85">
        <v>0</v>
      </c>
      <c r="K142" s="85"/>
      <c r="M142" s="78" t="s">
        <v>222</v>
      </c>
      <c r="N142" s="79">
        <v>2022</v>
      </c>
      <c r="O142" s="80" t="s">
        <v>237</v>
      </c>
      <c r="P142" s="80">
        <v>2024</v>
      </c>
      <c r="R142" s="80">
        <v>2023</v>
      </c>
      <c r="S142" s="264" t="e">
        <f t="shared" si="2"/>
        <v>#VALUE!</v>
      </c>
      <c r="T142" s="225"/>
      <c r="U142" s="225"/>
      <c r="V142" s="225"/>
      <c r="W142" s="204"/>
      <c r="X142" s="204"/>
      <c r="Y142" s="225"/>
      <c r="Z142" s="225"/>
    </row>
    <row r="143" spans="1:26" ht="14.4" thickTop="1" x14ac:dyDescent="0.3">
      <c r="A143" s="128" t="s">
        <v>179</v>
      </c>
      <c r="B143" s="129">
        <v>8897</v>
      </c>
      <c r="C143" s="129">
        <v>8972</v>
      </c>
      <c r="D143" s="129">
        <v>6248</v>
      </c>
      <c r="E143" s="129">
        <v>7319</v>
      </c>
      <c r="F143" s="129">
        <v>13636</v>
      </c>
      <c r="G143" s="85">
        <v>0</v>
      </c>
      <c r="H143" s="85">
        <v>0</v>
      </c>
      <c r="I143" s="85">
        <v>0</v>
      </c>
      <c r="J143" s="85">
        <v>0</v>
      </c>
      <c r="K143" s="85"/>
      <c r="M143" s="128" t="s">
        <v>223</v>
      </c>
      <c r="N143" s="129">
        <f>'[2]Prez PY'!$L$32</f>
        <v>13636</v>
      </c>
      <c r="O143" s="129">
        <f>'[3]Prez PY'!$L$32</f>
        <v>24714</v>
      </c>
      <c r="P143" s="129">
        <f>'[3]Prez CY'!$L$32</f>
        <v>25221</v>
      </c>
      <c r="R143" s="129">
        <v>24714</v>
      </c>
      <c r="S143" s="264">
        <f t="shared" si="2"/>
        <v>0</v>
      </c>
      <c r="T143" s="259"/>
      <c r="U143" s="260"/>
      <c r="V143" s="260"/>
      <c r="W143" s="204"/>
      <c r="X143" s="204"/>
      <c r="Y143" s="260"/>
      <c r="Z143" s="225"/>
    </row>
    <row r="144" spans="1:26" x14ac:dyDescent="0.3">
      <c r="A144" s="105" t="s">
        <v>226</v>
      </c>
      <c r="B144" s="130">
        <v>3115</v>
      </c>
      <c r="C144" s="130">
        <v>3146</v>
      </c>
      <c r="D144" s="130">
        <v>3008</v>
      </c>
      <c r="E144" s="130">
        <v>3426</v>
      </c>
      <c r="F144" s="130">
        <v>3569</v>
      </c>
      <c r="G144" s="85">
        <v>0</v>
      </c>
      <c r="H144" s="85">
        <v>0</v>
      </c>
      <c r="I144" s="85">
        <v>0</v>
      </c>
      <c r="J144" s="85">
        <v>0</v>
      </c>
      <c r="K144" s="85"/>
      <c r="M144" s="105" t="s">
        <v>67</v>
      </c>
      <c r="N144" s="130">
        <f>'[2]Prez PY'!$L$34</f>
        <v>3569</v>
      </c>
      <c r="O144" s="130">
        <f>'[3]Prez PY'!$L$34+'[3]Prez PY'!$L$35</f>
        <v>3605</v>
      </c>
      <c r="P144" s="130">
        <f>'[3]Prez CY'!$L$34+'[3]Prez CY'!$L$35</f>
        <v>3676</v>
      </c>
      <c r="R144" s="130">
        <v>3605</v>
      </c>
      <c r="S144" s="264">
        <f t="shared" si="2"/>
        <v>0</v>
      </c>
      <c r="T144" s="259"/>
      <c r="U144" s="260"/>
      <c r="V144" s="260"/>
      <c r="W144" s="204"/>
      <c r="X144" s="204"/>
      <c r="Y144" s="260"/>
      <c r="Z144" s="225"/>
    </row>
    <row r="145" spans="1:26" x14ac:dyDescent="0.3">
      <c r="A145" s="96" t="s">
        <v>181</v>
      </c>
      <c r="B145" s="129">
        <v>-4989</v>
      </c>
      <c r="C145" s="129">
        <v>-4850</v>
      </c>
      <c r="D145" s="129">
        <v>-4782</v>
      </c>
      <c r="E145" s="129">
        <v>-5077</v>
      </c>
      <c r="F145" s="129">
        <v>-5639</v>
      </c>
      <c r="G145" s="85">
        <v>0</v>
      </c>
      <c r="H145" s="85">
        <v>0</v>
      </c>
      <c r="I145" s="85">
        <v>0</v>
      </c>
      <c r="J145" s="85">
        <v>0</v>
      </c>
      <c r="K145" s="85"/>
      <c r="M145" s="96" t="s">
        <v>68</v>
      </c>
      <c r="N145" s="129">
        <f>'[2]Prez PY'!$L$35</f>
        <v>-5639</v>
      </c>
      <c r="O145" s="129">
        <v>0</v>
      </c>
      <c r="P145" s="129">
        <v>0</v>
      </c>
      <c r="R145" s="129">
        <v>0</v>
      </c>
      <c r="S145" s="264">
        <f t="shared" si="2"/>
        <v>0</v>
      </c>
      <c r="T145" s="259"/>
      <c r="U145" s="260"/>
      <c r="V145" s="260"/>
      <c r="W145" s="204"/>
      <c r="X145" s="204"/>
      <c r="Y145" s="260"/>
      <c r="Z145" s="225"/>
    </row>
    <row r="146" spans="1:26" x14ac:dyDescent="0.3">
      <c r="A146" s="105" t="s">
        <v>43</v>
      </c>
      <c r="B146" s="130">
        <v>-1904</v>
      </c>
      <c r="C146" s="130">
        <v>-2013</v>
      </c>
      <c r="D146" s="130">
        <v>-1074</v>
      </c>
      <c r="E146" s="130">
        <v>-376</v>
      </c>
      <c r="F146" s="130">
        <v>-4617</v>
      </c>
      <c r="G146" s="85">
        <v>0</v>
      </c>
      <c r="H146" s="85">
        <v>0</v>
      </c>
      <c r="I146" s="85">
        <v>0</v>
      </c>
      <c r="J146" s="85">
        <v>0</v>
      </c>
      <c r="K146" s="121"/>
      <c r="M146" s="105" t="s">
        <v>69</v>
      </c>
      <c r="N146" s="130">
        <v>0</v>
      </c>
      <c r="O146" s="130">
        <f>'[3]Prez PY'!$L$36</f>
        <v>-7939</v>
      </c>
      <c r="P146" s="130">
        <f>'[3]Prez CY'!$L$36</f>
        <v>-8785</v>
      </c>
      <c r="R146" s="130">
        <v>-7939</v>
      </c>
      <c r="S146" s="264">
        <f t="shared" si="2"/>
        <v>0</v>
      </c>
      <c r="T146" s="259"/>
      <c r="U146" s="260"/>
      <c r="V146" s="260"/>
      <c r="W146" s="204"/>
      <c r="X146" s="204"/>
      <c r="Y146" s="260"/>
      <c r="Z146" s="225"/>
    </row>
    <row r="147" spans="1:26" ht="14.4" thickBot="1" x14ac:dyDescent="0.35">
      <c r="A147" s="131" t="s">
        <v>183</v>
      </c>
      <c r="B147" s="129">
        <v>-1083</v>
      </c>
      <c r="C147" s="129">
        <v>-1757</v>
      </c>
      <c r="D147" s="129">
        <v>-3206</v>
      </c>
      <c r="E147" s="129">
        <v>-1513</v>
      </c>
      <c r="F147" s="129">
        <v>-3035</v>
      </c>
      <c r="G147" s="153">
        <v>0</v>
      </c>
      <c r="H147" s="153">
        <v>0</v>
      </c>
      <c r="I147" s="153">
        <v>0</v>
      </c>
      <c r="J147" s="153">
        <v>0</v>
      </c>
      <c r="K147" s="121"/>
      <c r="M147" s="96" t="s">
        <v>43</v>
      </c>
      <c r="N147" s="129">
        <f>'[2]Prez PY'!$L$36</f>
        <v>-4617</v>
      </c>
      <c r="O147" s="129">
        <f>'[3]Prez PY'!$L$37</f>
        <v>-8704</v>
      </c>
      <c r="P147" s="129">
        <f>'[3]Prez CY'!$L$37</f>
        <v>-8077</v>
      </c>
      <c r="R147" s="129">
        <v>-8704</v>
      </c>
      <c r="S147" s="264">
        <f t="shared" si="2"/>
        <v>0</v>
      </c>
      <c r="T147" s="259"/>
      <c r="U147" s="260"/>
      <c r="V147" s="260"/>
      <c r="W147" s="204"/>
      <c r="X147" s="204"/>
      <c r="Y147" s="260"/>
      <c r="Z147" s="225"/>
    </row>
    <row r="148" spans="1:26" x14ac:dyDescent="0.3">
      <c r="A148" s="132" t="s">
        <v>227</v>
      </c>
      <c r="B148" s="133">
        <v>4036</v>
      </c>
      <c r="C148" s="133">
        <v>3498</v>
      </c>
      <c r="D148" s="133">
        <v>194</v>
      </c>
      <c r="E148" s="133">
        <v>3779</v>
      </c>
      <c r="F148" s="133">
        <v>3914</v>
      </c>
      <c r="G148" s="153">
        <v>0</v>
      </c>
      <c r="H148" s="153">
        <v>0</v>
      </c>
      <c r="I148" s="153">
        <v>0</v>
      </c>
      <c r="J148" s="153">
        <v>0</v>
      </c>
      <c r="K148" s="121"/>
      <c r="M148" s="105" t="s">
        <v>224</v>
      </c>
      <c r="N148" s="130">
        <v>0</v>
      </c>
      <c r="O148" s="130">
        <f>'[3]Prez PY'!$L$38</f>
        <v>-369</v>
      </c>
      <c r="P148" s="130">
        <f>'[3]Prez CY'!$L$38</f>
        <v>-729</v>
      </c>
      <c r="R148" s="130">
        <v>-369</v>
      </c>
      <c r="S148" s="264">
        <f t="shared" si="2"/>
        <v>0</v>
      </c>
      <c r="T148" s="225"/>
      <c r="U148" s="225"/>
      <c r="V148" s="225"/>
      <c r="W148" s="204"/>
      <c r="X148" s="204"/>
      <c r="Y148" s="225"/>
      <c r="Z148" s="225"/>
    </row>
    <row r="149" spans="1:26" ht="14.4" thickBot="1" x14ac:dyDescent="0.35">
      <c r="G149" s="81"/>
      <c r="H149" s="81"/>
      <c r="I149" s="81"/>
      <c r="J149" s="81"/>
      <c r="K149" s="81"/>
      <c r="M149" s="131" t="s">
        <v>44</v>
      </c>
      <c r="N149" s="129">
        <f>'[2]Prez PY'!$L$37</f>
        <v>-3035</v>
      </c>
      <c r="O149" s="129">
        <f>'[3]Prez PY'!$L$40+'[3]Prez PY'!$L$39</f>
        <v>-43</v>
      </c>
      <c r="P149" s="129">
        <f>'[3]Prez CY'!$L$40+'[3]Prez CY'!$L$39</f>
        <v>8</v>
      </c>
      <c r="R149" s="129">
        <v>-43</v>
      </c>
      <c r="S149" s="264">
        <f t="shared" si="2"/>
        <v>0</v>
      </c>
      <c r="T149" s="225"/>
      <c r="U149" s="225"/>
      <c r="V149" s="225"/>
      <c r="W149" s="204"/>
      <c r="X149" s="204"/>
      <c r="Y149" s="225"/>
      <c r="Z149" s="225"/>
    </row>
    <row r="150" spans="1:26" x14ac:dyDescent="0.3">
      <c r="G150" s="81"/>
      <c r="H150" s="81"/>
      <c r="I150" s="81"/>
      <c r="J150" s="81"/>
      <c r="K150" s="81"/>
      <c r="M150" s="132" t="s">
        <v>225</v>
      </c>
      <c r="N150" s="133">
        <f>'[2]Prez PY'!$L$38</f>
        <v>3914</v>
      </c>
      <c r="O150" s="133">
        <f>'[3]Prez PY'!$L$41</f>
        <v>11264</v>
      </c>
      <c r="P150" s="133">
        <f>'[3]Prez CY'!$L$41</f>
        <v>11314</v>
      </c>
      <c r="R150" s="133">
        <v>11264</v>
      </c>
      <c r="S150" s="264">
        <f t="shared" si="2"/>
        <v>0</v>
      </c>
      <c r="T150" s="225"/>
      <c r="U150" s="225"/>
      <c r="V150" s="225"/>
      <c r="W150" s="204"/>
      <c r="X150" s="204"/>
      <c r="Y150" s="225"/>
      <c r="Z150" s="225"/>
    </row>
    <row r="151" spans="1:26" x14ac:dyDescent="0.3">
      <c r="G151" s="81"/>
      <c r="H151" s="81"/>
      <c r="I151" s="81"/>
      <c r="J151" s="81"/>
      <c r="K151" s="81"/>
      <c r="M151" s="81"/>
      <c r="N151" s="200"/>
      <c r="O151" s="200"/>
      <c r="P151" s="200"/>
      <c r="R151" s="200">
        <v>0</v>
      </c>
      <c r="S151" s="264">
        <f t="shared" si="2"/>
        <v>0</v>
      </c>
      <c r="T151" s="225"/>
      <c r="U151" s="225"/>
      <c r="V151" s="225"/>
      <c r="W151" s="204"/>
      <c r="X151" s="204"/>
      <c r="Y151" s="225"/>
      <c r="Z151" s="225"/>
    </row>
    <row r="152" spans="1:26" ht="14.4" thickBot="1" x14ac:dyDescent="0.35">
      <c r="G152" s="81"/>
      <c r="H152" s="81"/>
      <c r="I152" s="81"/>
      <c r="J152" s="81"/>
      <c r="K152" s="81"/>
      <c r="S152" s="264">
        <f t="shared" si="2"/>
        <v>0</v>
      </c>
      <c r="W152" s="204"/>
      <c r="X152" s="204"/>
    </row>
    <row r="153" spans="1:26" ht="21" thickBot="1" x14ac:dyDescent="0.35">
      <c r="A153" s="78" t="s">
        <v>228</v>
      </c>
      <c r="B153" s="79">
        <f>'[1]tabele GRUPA'!B$1</f>
        <v>2018</v>
      </c>
      <c r="C153" s="79">
        <f>'[1]tabele GRUPA'!C$1</f>
        <v>2019</v>
      </c>
      <c r="D153" s="79">
        <f>'[1]tabele GRUPA'!D$1</f>
        <v>2020</v>
      </c>
      <c r="E153" s="79">
        <f>'[1]tabele GRUPA'!E$1</f>
        <v>2021</v>
      </c>
      <c r="F153" s="80">
        <f>'[1]tabele GRUPA'!F$1</f>
        <v>2022</v>
      </c>
      <c r="G153" s="81"/>
      <c r="H153" s="81"/>
      <c r="I153" s="81"/>
      <c r="J153" s="81"/>
      <c r="K153" s="81"/>
      <c r="M153" s="78" t="s">
        <v>228</v>
      </c>
      <c r="N153" s="79">
        <v>2022</v>
      </c>
      <c r="O153" s="80" t="s">
        <v>237</v>
      </c>
      <c r="P153" s="80">
        <v>2024</v>
      </c>
      <c r="R153" s="80">
        <v>2023</v>
      </c>
      <c r="S153" s="264" t="e">
        <f t="shared" si="2"/>
        <v>#VALUE!</v>
      </c>
      <c r="W153" s="204"/>
      <c r="X153" s="204"/>
    </row>
    <row r="154" spans="1:26" ht="14.4" thickTop="1" x14ac:dyDescent="0.3">
      <c r="A154" s="134" t="s">
        <v>179</v>
      </c>
      <c r="B154" s="135">
        <v>5</v>
      </c>
      <c r="C154" s="135">
        <v>6</v>
      </c>
      <c r="D154" s="135">
        <v>4</v>
      </c>
      <c r="E154" s="135">
        <v>4</v>
      </c>
      <c r="F154" s="136">
        <v>12</v>
      </c>
      <c r="G154" s="81"/>
      <c r="H154" s="81"/>
      <c r="I154" s="81"/>
      <c r="J154" s="81"/>
      <c r="K154" s="81"/>
      <c r="M154" s="128" t="s">
        <v>223</v>
      </c>
      <c r="N154" s="129">
        <f>'[2]Prez PY'!$M$32</f>
        <v>12</v>
      </c>
      <c r="O154" s="129">
        <f>'[3]Prez PY'!$M$32</f>
        <v>17</v>
      </c>
      <c r="P154" s="129">
        <f>'[3]Prez CY'!$M$32</f>
        <v>16</v>
      </c>
      <c r="R154" s="129">
        <v>17</v>
      </c>
      <c r="S154" s="264">
        <f t="shared" si="2"/>
        <v>0</v>
      </c>
      <c r="W154" s="204"/>
      <c r="X154" s="204"/>
    </row>
    <row r="155" spans="1:26" x14ac:dyDescent="0.3">
      <c r="A155" s="137" t="s">
        <v>212</v>
      </c>
      <c r="B155" s="138">
        <v>149</v>
      </c>
      <c r="C155" s="138">
        <v>142</v>
      </c>
      <c r="D155" s="138">
        <v>130</v>
      </c>
      <c r="E155" s="138">
        <v>154</v>
      </c>
      <c r="F155" s="139">
        <v>161</v>
      </c>
      <c r="G155" s="85">
        <v>0</v>
      </c>
      <c r="H155" s="85">
        <v>0</v>
      </c>
      <c r="I155" s="85">
        <v>0</v>
      </c>
      <c r="J155" s="85">
        <v>0</v>
      </c>
      <c r="K155" s="85"/>
      <c r="M155" s="105" t="s">
        <v>67</v>
      </c>
      <c r="N155" s="130">
        <f>'[2]Prez PY'!$M$34</f>
        <v>161</v>
      </c>
      <c r="O155" s="130">
        <f>'[3]Prez PY'!$M$34+'[3]Prez PY'!$M$35</f>
        <v>147</v>
      </c>
      <c r="P155" s="130">
        <f>'[3]Prez CY'!$M$34+'[3]Prez CY'!$M$35</f>
        <v>184</v>
      </c>
      <c r="R155" s="130">
        <v>147</v>
      </c>
      <c r="S155" s="264">
        <f t="shared" si="2"/>
        <v>0</v>
      </c>
      <c r="W155" s="204"/>
      <c r="X155" s="204"/>
    </row>
    <row r="156" spans="1:26" x14ac:dyDescent="0.3">
      <c r="A156" s="140" t="s">
        <v>181</v>
      </c>
      <c r="B156" s="141">
        <v>-40</v>
      </c>
      <c r="C156" s="141">
        <v>-43</v>
      </c>
      <c r="D156" s="141">
        <v>-56</v>
      </c>
      <c r="E156" s="142">
        <v>-57</v>
      </c>
      <c r="F156" s="142">
        <v>-49</v>
      </c>
      <c r="G156" s="85">
        <v>0</v>
      </c>
      <c r="H156" s="85">
        <v>0</v>
      </c>
      <c r="I156" s="85">
        <v>0</v>
      </c>
      <c r="J156" s="85">
        <v>0</v>
      </c>
      <c r="K156" s="85"/>
      <c r="M156" s="96" t="s">
        <v>69</v>
      </c>
      <c r="N156" s="129">
        <v>0</v>
      </c>
      <c r="O156" s="129">
        <f>'[3]Prez PY'!$M$36</f>
        <v>-45</v>
      </c>
      <c r="P156" s="129">
        <f>'[3]Prez CY'!$M$36</f>
        <v>-38</v>
      </c>
      <c r="R156" s="129">
        <v>-45</v>
      </c>
      <c r="S156" s="264">
        <f t="shared" si="2"/>
        <v>0</v>
      </c>
      <c r="W156" s="204"/>
      <c r="X156" s="204"/>
    </row>
    <row r="157" spans="1:26" ht="14.4" thickBot="1" x14ac:dyDescent="0.35">
      <c r="A157" s="143" t="s">
        <v>183</v>
      </c>
      <c r="B157" s="144">
        <v>-7</v>
      </c>
      <c r="C157" s="144">
        <v>-4</v>
      </c>
      <c r="D157" s="144">
        <v>-5</v>
      </c>
      <c r="E157" s="144">
        <v>-5</v>
      </c>
      <c r="F157" s="145">
        <v>-5</v>
      </c>
      <c r="G157" s="85">
        <v>0</v>
      </c>
      <c r="H157" s="85">
        <v>0</v>
      </c>
      <c r="I157" s="85">
        <v>0</v>
      </c>
      <c r="J157" s="85">
        <v>0</v>
      </c>
      <c r="K157" s="85"/>
      <c r="M157" s="177" t="s">
        <v>44</v>
      </c>
      <c r="N157" s="262">
        <f>'[2]Prez PY'!$M$37</f>
        <v>-32</v>
      </c>
      <c r="O157" s="262">
        <f>'[3]Prez PY'!$M$39+'[3]Prez PY'!$M$40</f>
        <v>1</v>
      </c>
      <c r="P157" s="262">
        <f>'[3]Prez CY'!$M$39+'[3]Prez CY'!$M$40</f>
        <v>1</v>
      </c>
      <c r="R157" s="262">
        <v>1</v>
      </c>
      <c r="S157" s="264">
        <f t="shared" si="2"/>
        <v>0</v>
      </c>
      <c r="W157" s="204"/>
      <c r="X157" s="204"/>
    </row>
    <row r="158" spans="1:26" x14ac:dyDescent="0.3">
      <c r="A158" s="146" t="s">
        <v>45</v>
      </c>
      <c r="B158" s="147">
        <v>107</v>
      </c>
      <c r="C158" s="147">
        <v>101</v>
      </c>
      <c r="D158" s="147">
        <v>73</v>
      </c>
      <c r="E158" s="147">
        <v>96</v>
      </c>
      <c r="F158" s="148">
        <v>119</v>
      </c>
      <c r="G158" s="85">
        <v>0</v>
      </c>
      <c r="H158" s="85">
        <v>0</v>
      </c>
      <c r="I158" s="85">
        <v>0</v>
      </c>
      <c r="J158" s="85">
        <v>0</v>
      </c>
      <c r="K158" s="85"/>
      <c r="M158" s="132" t="s">
        <v>225</v>
      </c>
      <c r="N158" s="133">
        <f>'[2]Prez PY'!$M$38</f>
        <v>141</v>
      </c>
      <c r="O158" s="133">
        <f>'[3]Prez PY'!$M$41</f>
        <v>120</v>
      </c>
      <c r="P158" s="133">
        <f>'[3]Prez CY'!$M$41</f>
        <v>163</v>
      </c>
      <c r="R158" s="133">
        <v>120</v>
      </c>
      <c r="S158" s="264">
        <f t="shared" si="2"/>
        <v>0</v>
      </c>
      <c r="W158" s="204"/>
      <c r="X158" s="204"/>
    </row>
    <row r="159" spans="1:26" x14ac:dyDescent="0.3">
      <c r="G159" s="85">
        <v>0</v>
      </c>
      <c r="H159" s="85">
        <v>0</v>
      </c>
      <c r="I159" s="85">
        <v>0</v>
      </c>
      <c r="J159" s="85">
        <v>0</v>
      </c>
      <c r="K159" s="85"/>
      <c r="S159" s="264">
        <f t="shared" si="2"/>
        <v>0</v>
      </c>
      <c r="W159" s="204"/>
      <c r="X159" s="204"/>
    </row>
    <row r="160" spans="1:26" x14ac:dyDescent="0.3">
      <c r="G160" s="85"/>
      <c r="H160" s="85"/>
      <c r="I160" s="85"/>
      <c r="J160" s="85"/>
      <c r="K160" s="85"/>
      <c r="M160" s="81"/>
      <c r="N160" s="200"/>
      <c r="O160" s="200"/>
      <c r="P160" s="200"/>
      <c r="R160" s="200">
        <v>0</v>
      </c>
      <c r="S160" s="264">
        <f t="shared" si="2"/>
        <v>0</v>
      </c>
      <c r="W160" s="204"/>
      <c r="X160" s="204"/>
    </row>
    <row r="161" spans="1:24" ht="14.4" thickBot="1" x14ac:dyDescent="0.35">
      <c r="G161" s="85">
        <v>0</v>
      </c>
      <c r="H161" s="85">
        <v>0</v>
      </c>
      <c r="I161" s="85">
        <v>0</v>
      </c>
      <c r="J161" s="85">
        <v>0</v>
      </c>
      <c r="K161" s="85"/>
      <c r="S161" s="264">
        <f t="shared" si="2"/>
        <v>0</v>
      </c>
      <c r="W161" s="204"/>
      <c r="X161" s="204"/>
    </row>
    <row r="162" spans="1:24" ht="14.4" thickBot="1" x14ac:dyDescent="0.35">
      <c r="A162" s="78" t="s">
        <v>229</v>
      </c>
      <c r="B162" s="79">
        <f>'[1]tabele GRUPA'!B$1</f>
        <v>2018</v>
      </c>
      <c r="C162" s="79">
        <f>'[1]tabele GRUPA'!C$1</f>
        <v>2019</v>
      </c>
      <c r="D162" s="79">
        <f>'[1]tabele GRUPA'!D$1</f>
        <v>2020</v>
      </c>
      <c r="E162" s="79">
        <f>'[1]tabele GRUPA'!E$1</f>
        <v>2021</v>
      </c>
      <c r="F162" s="80">
        <f>'[1]tabele GRUPA'!F$1</f>
        <v>2022</v>
      </c>
      <c r="G162" s="85">
        <v>0</v>
      </c>
      <c r="H162" s="85">
        <v>0</v>
      </c>
      <c r="I162" s="85">
        <v>0</v>
      </c>
      <c r="J162" s="85">
        <v>0</v>
      </c>
      <c r="K162" s="85"/>
      <c r="M162" s="78" t="s">
        <v>229</v>
      </c>
      <c r="N162" s="79">
        <v>2022</v>
      </c>
      <c r="O162" s="80">
        <v>2023</v>
      </c>
      <c r="P162" s="80">
        <f>2024</f>
        <v>2024</v>
      </c>
      <c r="R162" s="80">
        <v>2023</v>
      </c>
      <c r="S162" s="264">
        <f t="shared" si="2"/>
        <v>0</v>
      </c>
      <c r="W162" s="204"/>
      <c r="X162" s="204"/>
    </row>
    <row r="163" spans="1:24" ht="14.4" thickTop="1" x14ac:dyDescent="0.3">
      <c r="A163" s="86" t="s">
        <v>36</v>
      </c>
      <c r="B163" s="100">
        <v>257</v>
      </c>
      <c r="C163" s="100">
        <v>335</v>
      </c>
      <c r="D163" s="100">
        <v>291</v>
      </c>
      <c r="E163" s="100">
        <v>339</v>
      </c>
      <c r="F163" s="87">
        <v>231</v>
      </c>
      <c r="G163" s="85">
        <v>0</v>
      </c>
      <c r="H163" s="85">
        <v>0</v>
      </c>
      <c r="I163" s="85">
        <v>0</v>
      </c>
      <c r="J163" s="85">
        <v>0</v>
      </c>
      <c r="K163" s="85"/>
      <c r="M163" s="172" t="s">
        <v>190</v>
      </c>
      <c r="N163" s="91">
        <f>'[2]Prez PY'!$I$7</f>
        <v>248</v>
      </c>
      <c r="O163" s="194">
        <f>'[3]Prez PY'!$I$7</f>
        <v>220</v>
      </c>
      <c r="P163" s="194">
        <f>'[3]Prez CY'!$I$7</f>
        <v>242</v>
      </c>
      <c r="R163" s="194">
        <v>220</v>
      </c>
      <c r="S163" s="264">
        <f t="shared" si="2"/>
        <v>0</v>
      </c>
      <c r="W163" s="204"/>
      <c r="X163" s="204"/>
    </row>
    <row r="164" spans="1:24" x14ac:dyDescent="0.3">
      <c r="A164" s="82" t="s">
        <v>37</v>
      </c>
      <c r="B164" s="88">
        <v>152</v>
      </c>
      <c r="C164" s="88">
        <v>217</v>
      </c>
      <c r="D164" s="88">
        <v>196</v>
      </c>
      <c r="E164" s="88">
        <v>227</v>
      </c>
      <c r="F164" s="83">
        <v>207</v>
      </c>
      <c r="G164" s="85"/>
      <c r="H164" s="85"/>
      <c r="I164" s="85"/>
      <c r="J164" s="85"/>
      <c r="K164" s="85"/>
      <c r="M164" s="157" t="s">
        <v>193</v>
      </c>
      <c r="N164" s="159">
        <f>'[2]Prez PY'!$I$7+'[2]Prez PY'!$I$23</f>
        <v>227</v>
      </c>
      <c r="O164" s="159">
        <f>'[3]Prez PY'!$I$7+'[3]Prez PY'!$I$23</f>
        <v>218</v>
      </c>
      <c r="P164" s="159">
        <f>'[3]Prez CY'!$I$7+'[3]Prez CY'!$I$23</f>
        <v>239</v>
      </c>
      <c r="R164" s="159">
        <v>218</v>
      </c>
      <c r="S164" s="264">
        <f t="shared" si="2"/>
        <v>0</v>
      </c>
      <c r="W164" s="204"/>
      <c r="X164" s="204"/>
    </row>
    <row r="165" spans="1:24" x14ac:dyDescent="0.3">
      <c r="A165" s="86" t="s">
        <v>179</v>
      </c>
      <c r="B165" s="100">
        <v>19</v>
      </c>
      <c r="C165" s="100">
        <v>33</v>
      </c>
      <c r="D165" s="100">
        <v>39</v>
      </c>
      <c r="E165" s="100">
        <v>16</v>
      </c>
      <c r="F165" s="87">
        <v>-42</v>
      </c>
      <c r="G165" s="85"/>
      <c r="H165" s="85"/>
      <c r="I165" s="85"/>
      <c r="J165" s="85"/>
      <c r="K165" s="85"/>
      <c r="M165" s="195" t="s">
        <v>191</v>
      </c>
      <c r="N165" s="129">
        <f>'[2]Prez PY'!$I$8+'[2]Prez PY'!$I$23</f>
        <v>135</v>
      </c>
      <c r="O165" s="129">
        <f>'[3]Prez PY'!$I$8+'[3]Prez PY'!$I$23</f>
        <v>136</v>
      </c>
      <c r="P165" s="129">
        <f>'[3]Prez CY'!$I$8+'[3]Prez CY'!$I$23</f>
        <v>153</v>
      </c>
      <c r="R165" s="129">
        <v>136</v>
      </c>
      <c r="S165" s="264">
        <f t="shared" si="2"/>
        <v>0</v>
      </c>
      <c r="W165" s="204"/>
      <c r="X165" s="204"/>
    </row>
    <row r="166" spans="1:24" x14ac:dyDescent="0.3">
      <c r="A166" s="82" t="s">
        <v>180</v>
      </c>
      <c r="B166" s="88">
        <v>-59</v>
      </c>
      <c r="C166" s="88">
        <v>-81</v>
      </c>
      <c r="D166" s="88">
        <v>-76</v>
      </c>
      <c r="E166" s="88">
        <v>-102</v>
      </c>
      <c r="F166" s="83">
        <v>-106</v>
      </c>
      <c r="G166" s="85"/>
      <c r="H166" s="85"/>
      <c r="I166" s="85"/>
      <c r="J166" s="85"/>
      <c r="K166" s="85"/>
      <c r="M166" s="174" t="s">
        <v>210</v>
      </c>
      <c r="N166" s="130">
        <f>'[2]Prez PY'!$I$9+'[2]Prez PY'!$I$10</f>
        <v>20</v>
      </c>
      <c r="O166" s="130">
        <f>'[3]Prez PY'!$I$9+'[3]Prez PY'!$I$10</f>
        <v>17</v>
      </c>
      <c r="P166" s="130">
        <f>'[3]Prez CY'!$I$9+'[3]Prez CY'!$I$10</f>
        <v>5</v>
      </c>
      <c r="R166" s="130">
        <v>17</v>
      </c>
      <c r="S166" s="264">
        <f t="shared" si="2"/>
        <v>0</v>
      </c>
      <c r="W166" s="204"/>
      <c r="X166" s="204"/>
    </row>
    <row r="167" spans="1:24" x14ac:dyDescent="0.3">
      <c r="A167" s="86" t="s">
        <v>41</v>
      </c>
      <c r="B167" s="100">
        <v>-82</v>
      </c>
      <c r="C167" s="100">
        <v>-118</v>
      </c>
      <c r="D167" s="100">
        <v>-101</v>
      </c>
      <c r="E167" s="100">
        <v>-112</v>
      </c>
      <c r="F167" s="87">
        <v>-48</v>
      </c>
      <c r="G167" s="85"/>
      <c r="H167" s="85"/>
      <c r="I167" s="85"/>
      <c r="J167" s="85"/>
      <c r="K167" s="85"/>
      <c r="M167" s="195" t="s">
        <v>211</v>
      </c>
      <c r="N167" s="129">
        <f>'[2]Prez PY'!$I$11</f>
        <v>8</v>
      </c>
      <c r="O167" s="129">
        <f>'[3]Prez PY'!$I$11</f>
        <v>5</v>
      </c>
      <c r="P167" s="129">
        <f>'[3]Prez CY'!$I$11</f>
        <v>9</v>
      </c>
      <c r="R167" s="129">
        <v>5</v>
      </c>
      <c r="S167" s="264">
        <f t="shared" si="2"/>
        <v>0</v>
      </c>
      <c r="W167" s="204"/>
      <c r="X167" s="204"/>
    </row>
    <row r="168" spans="1:24" x14ac:dyDescent="0.3">
      <c r="A168" s="82" t="s">
        <v>181</v>
      </c>
      <c r="B168" s="88">
        <v>-25</v>
      </c>
      <c r="C168" s="88">
        <v>-31</v>
      </c>
      <c r="D168" s="88">
        <v>-33</v>
      </c>
      <c r="E168" s="88">
        <v>-39</v>
      </c>
      <c r="F168" s="83">
        <v>-33</v>
      </c>
      <c r="G168" s="85"/>
      <c r="H168" s="85"/>
      <c r="I168" s="85"/>
      <c r="J168" s="85"/>
      <c r="K168" s="85"/>
      <c r="M168" s="174" t="s">
        <v>230</v>
      </c>
      <c r="N168" s="130">
        <f>'[2]Prez PY'!$I$12</f>
        <v>1</v>
      </c>
      <c r="O168" s="130">
        <f>'[3]Prez PY'!$I$12</f>
        <v>1</v>
      </c>
      <c r="P168" s="130">
        <f>'[3]Prez CY'!$I$12</f>
        <v>6</v>
      </c>
      <c r="R168" s="130">
        <v>1</v>
      </c>
      <c r="S168" s="264">
        <f t="shared" si="2"/>
        <v>0</v>
      </c>
      <c r="W168" s="204"/>
      <c r="X168" s="204"/>
    </row>
    <row r="169" spans="1:24" x14ac:dyDescent="0.3">
      <c r="A169" s="82" t="s">
        <v>183</v>
      </c>
      <c r="B169" s="88">
        <v>18</v>
      </c>
      <c r="C169" s="88">
        <v>19</v>
      </c>
      <c r="D169" s="88">
        <v>29</v>
      </c>
      <c r="E169" s="88">
        <v>24</v>
      </c>
      <c r="F169" s="83">
        <v>17</v>
      </c>
      <c r="G169" s="85"/>
      <c r="H169" s="85"/>
      <c r="I169" s="85"/>
      <c r="J169" s="85"/>
      <c r="K169" s="85"/>
      <c r="M169" s="195" t="s">
        <v>192</v>
      </c>
      <c r="N169" s="129">
        <f>'[2]Prez PY'!$I$13</f>
        <v>73</v>
      </c>
      <c r="O169" s="129">
        <f>'[3]Prez PY'!$I$13</f>
        <v>58</v>
      </c>
      <c r="P169" s="129">
        <f>'[3]Prez CY'!$I$13</f>
        <v>70</v>
      </c>
      <c r="R169" s="129">
        <v>58</v>
      </c>
      <c r="S169" s="264">
        <f t="shared" si="2"/>
        <v>0</v>
      </c>
      <c r="W169" s="204"/>
      <c r="X169" s="204"/>
    </row>
    <row r="170" spans="1:24" x14ac:dyDescent="0.3">
      <c r="A170" s="86" t="s">
        <v>184</v>
      </c>
      <c r="B170" s="103">
        <v>23</v>
      </c>
      <c r="C170" s="103">
        <v>39</v>
      </c>
      <c r="D170" s="103">
        <v>54</v>
      </c>
      <c r="E170" s="103">
        <v>14</v>
      </c>
      <c r="F170" s="106">
        <v>-5</v>
      </c>
      <c r="G170" s="85"/>
      <c r="H170" s="85"/>
      <c r="I170" s="85"/>
      <c r="J170" s="85"/>
      <c r="K170" s="85"/>
      <c r="M170" s="174" t="s">
        <v>183</v>
      </c>
      <c r="N170" s="130">
        <f>'[2]Prez PY'!$I$14</f>
        <v>-10</v>
      </c>
      <c r="O170" s="130">
        <f>'[3]Prez PY'!$I$14</f>
        <v>1</v>
      </c>
      <c r="P170" s="130">
        <f>'[3]Prez CY'!$I$14</f>
        <v>-4</v>
      </c>
      <c r="R170" s="130">
        <v>1</v>
      </c>
      <c r="S170" s="264">
        <f t="shared" si="2"/>
        <v>0</v>
      </c>
      <c r="W170" s="204"/>
      <c r="X170" s="204"/>
    </row>
    <row r="171" spans="1:24" x14ac:dyDescent="0.3">
      <c r="A171" s="86" t="s">
        <v>231</v>
      </c>
      <c r="B171" s="149">
        <v>0.13300000000000001</v>
      </c>
      <c r="C171" s="149">
        <v>0.1502</v>
      </c>
      <c r="D171" s="149">
        <v>0.1439</v>
      </c>
      <c r="E171" s="149">
        <v>0.14219999999999999</v>
      </c>
      <c r="F171" s="150">
        <v>0.13700000000000001</v>
      </c>
      <c r="G171" s="161">
        <v>0</v>
      </c>
      <c r="H171" s="161">
        <v>0</v>
      </c>
      <c r="I171" s="161">
        <v>0</v>
      </c>
      <c r="J171" s="161">
        <v>0</v>
      </c>
      <c r="K171" s="121"/>
      <c r="M171" s="172" t="s">
        <v>194</v>
      </c>
      <c r="N171" s="91">
        <f>'[2]Prez PY'!$I$15+'[2]Prez PY'!$I$24</f>
        <v>-199</v>
      </c>
      <c r="O171" s="91">
        <f>'[3]Prez PY'!$I$15+'[3]Prez PY'!$I$24</f>
        <v>-201</v>
      </c>
      <c r="P171" s="91">
        <f>'[3]Prez CY'!$I$15+'[3]Prez CY'!$I$24</f>
        <v>-245</v>
      </c>
      <c r="R171" s="91">
        <v>-201</v>
      </c>
      <c r="S171" s="264">
        <f t="shared" si="2"/>
        <v>0</v>
      </c>
      <c r="W171" s="204"/>
      <c r="X171" s="204"/>
    </row>
    <row r="172" spans="1:24" ht="20.399999999999999" x14ac:dyDescent="0.3">
      <c r="A172" s="82" t="s">
        <v>207</v>
      </c>
      <c r="B172" s="151">
        <v>0.53947368421052633</v>
      </c>
      <c r="C172" s="151">
        <v>0.54377880184331795</v>
      </c>
      <c r="D172" s="151">
        <v>0.51530612244897955</v>
      </c>
      <c r="E172" s="151">
        <v>0.4933920704845815</v>
      </c>
      <c r="F172" s="152">
        <v>0.2318840579710145</v>
      </c>
      <c r="G172" s="121">
        <v>0</v>
      </c>
      <c r="H172" s="121">
        <v>0</v>
      </c>
      <c r="I172" s="121">
        <v>0</v>
      </c>
      <c r="J172" s="121">
        <v>0</v>
      </c>
      <c r="K172" s="121"/>
      <c r="M172" s="174" t="s">
        <v>195</v>
      </c>
      <c r="N172" s="87">
        <f>'[2]Prez PY'!$I$16+'[2]Prez PY'!$I$18+'[2]Prez PY'!$I$25+'[2]Prez PY'!$I$27</f>
        <v>-83</v>
      </c>
      <c r="O172" s="87">
        <f>'[3]Prez PY'!$I$16+'[3]Prez PY'!$I$18+'[3]Prez PY'!$I$25+'[3]Prez PY'!$I$27</f>
        <v>-96</v>
      </c>
      <c r="P172" s="87">
        <f>'[3]Prez CY'!$I$16+'[3]Prez CY'!$I$18+'[3]Prez CY'!$I$25+'[3]Prez CY'!$I$27</f>
        <v>-112</v>
      </c>
      <c r="R172" s="87">
        <v>-96</v>
      </c>
      <c r="S172" s="264">
        <f t="shared" si="2"/>
        <v>0</v>
      </c>
      <c r="W172" s="204"/>
      <c r="X172" s="204"/>
    </row>
    <row r="173" spans="1:24" x14ac:dyDescent="0.3">
      <c r="A173" s="86" t="s">
        <v>186</v>
      </c>
      <c r="B173" s="154">
        <v>0.16447368421052633</v>
      </c>
      <c r="C173" s="154">
        <v>0.14285714285714285</v>
      </c>
      <c r="D173" s="154">
        <v>0.1683673469387755</v>
      </c>
      <c r="E173" s="154">
        <v>0.17180616740088106</v>
      </c>
      <c r="F173" s="155">
        <v>0.15942028985507245</v>
      </c>
      <c r="G173" s="121">
        <v>0</v>
      </c>
      <c r="H173" s="121">
        <v>0</v>
      </c>
      <c r="I173" s="121">
        <v>0</v>
      </c>
      <c r="J173" s="121">
        <v>0</v>
      </c>
      <c r="K173" s="121"/>
      <c r="M173" s="173" t="s">
        <v>181</v>
      </c>
      <c r="N173" s="83">
        <f>'[2]Prez PY'!$I$17+'[2]Prez PY'!$I$26</f>
        <v>-43</v>
      </c>
      <c r="O173" s="83">
        <f>'[3]Prez PY'!$I$17</f>
        <v>-43</v>
      </c>
      <c r="P173" s="83">
        <f>'[3]Prez CY'!$I$17</f>
        <v>-51</v>
      </c>
      <c r="R173" s="83">
        <v>-43</v>
      </c>
      <c r="S173" s="264">
        <f t="shared" si="2"/>
        <v>0</v>
      </c>
      <c r="W173" s="204"/>
      <c r="X173" s="204"/>
    </row>
    <row r="174" spans="1:24" x14ac:dyDescent="0.3">
      <c r="A174" s="92" t="s">
        <v>189</v>
      </c>
      <c r="B174" s="156"/>
      <c r="C174" s="156"/>
      <c r="D174" s="156"/>
      <c r="E174" s="156"/>
      <c r="F174" s="156"/>
      <c r="G174" s="81"/>
      <c r="H174" s="81"/>
      <c r="I174" s="81"/>
      <c r="J174" s="81"/>
      <c r="K174" s="81"/>
      <c r="M174" s="206" t="s">
        <v>196</v>
      </c>
      <c r="N174" s="207">
        <f>'[2]Prez PY'!$I$19</f>
        <v>0</v>
      </c>
      <c r="O174" s="202">
        <f>'[3]Prez PY'!$I$19</f>
        <v>1</v>
      </c>
      <c r="P174" s="202">
        <f>'[3]Prez CY'!$I$19</f>
        <v>12</v>
      </c>
      <c r="R174" s="202">
        <v>1</v>
      </c>
      <c r="S174" s="264">
        <f t="shared" si="2"/>
        <v>0</v>
      </c>
      <c r="W174" s="204"/>
      <c r="X174" s="204"/>
    </row>
    <row r="175" spans="1:24" x14ac:dyDescent="0.3">
      <c r="G175" s="81"/>
      <c r="H175" s="81"/>
      <c r="I175" s="81"/>
      <c r="J175" s="81"/>
      <c r="K175" s="81"/>
      <c r="M175" s="208" t="s">
        <v>197</v>
      </c>
      <c r="N175" s="209">
        <f>'[2]Prez PY'!$I$20</f>
        <v>0</v>
      </c>
      <c r="O175" s="209">
        <f>'[3]Prez PY'!$I$20</f>
        <v>-5</v>
      </c>
      <c r="P175" s="209">
        <f>'[3]Prez CY'!$I$20</f>
        <v>-24</v>
      </c>
      <c r="R175" s="209">
        <v>-5</v>
      </c>
      <c r="S175" s="264">
        <f t="shared" si="2"/>
        <v>0</v>
      </c>
      <c r="W175" s="204"/>
      <c r="X175" s="204"/>
    </row>
    <row r="176" spans="1:24" x14ac:dyDescent="0.3">
      <c r="G176" s="81"/>
      <c r="H176" s="81"/>
      <c r="I176" s="81"/>
      <c r="J176" s="81"/>
      <c r="K176" s="81"/>
      <c r="M176" s="206" t="s">
        <v>198</v>
      </c>
      <c r="N176" s="207">
        <f>'[2]Prez PY'!$I$21</f>
        <v>-73</v>
      </c>
      <c r="O176" s="202">
        <f>'[3]Prez PY'!$I$21</f>
        <v>-58</v>
      </c>
      <c r="P176" s="202">
        <f>'[3]Prez CY'!$I$21</f>
        <v>-70</v>
      </c>
      <c r="R176" s="202">
        <v>-58</v>
      </c>
      <c r="S176" s="264">
        <f t="shared" si="2"/>
        <v>0</v>
      </c>
      <c r="W176" s="204"/>
      <c r="X176" s="204"/>
    </row>
    <row r="177" spans="7:24" x14ac:dyDescent="0.3">
      <c r="G177" s="81"/>
      <c r="H177" s="81"/>
      <c r="I177" s="81"/>
      <c r="J177" s="81"/>
      <c r="K177" s="81"/>
      <c r="M177" s="211" t="s">
        <v>64</v>
      </c>
      <c r="N177" s="212">
        <f>'[2]Prez PY'!$I$28</f>
        <v>28</v>
      </c>
      <c r="O177" s="212">
        <f>'[3]Prez PY'!$I$28</f>
        <v>17</v>
      </c>
      <c r="P177" s="212">
        <f>'[3]Prez CY'!$I$28</f>
        <v>-6</v>
      </c>
      <c r="R177" s="212">
        <v>17</v>
      </c>
      <c r="S177" s="264">
        <f t="shared" si="2"/>
        <v>0</v>
      </c>
      <c r="W177" s="204"/>
      <c r="X177" s="204"/>
    </row>
    <row r="178" spans="7:24" x14ac:dyDescent="0.3">
      <c r="M178" s="206" t="s">
        <v>65</v>
      </c>
      <c r="N178" s="202">
        <f>'[2]Prez PY'!$I30</f>
        <v>-26</v>
      </c>
      <c r="O178" s="202">
        <f>'[3]Prez PY'!$I$30</f>
        <v>-18</v>
      </c>
      <c r="P178" s="202">
        <f>'[3]Prez CY'!$I$30</f>
        <v>-21</v>
      </c>
      <c r="R178" s="202">
        <v>-18</v>
      </c>
      <c r="S178" s="264">
        <f t="shared" si="2"/>
        <v>0</v>
      </c>
      <c r="W178" s="204"/>
      <c r="X178" s="204"/>
    </row>
    <row r="179" spans="7:24" x14ac:dyDescent="0.3">
      <c r="M179" s="208" t="s">
        <v>66</v>
      </c>
      <c r="N179" s="210">
        <f>'[2]Prez PY'!$I31</f>
        <v>3</v>
      </c>
      <c r="O179" s="209">
        <f>'[3]Prez PY'!$I$31</f>
        <v>0</v>
      </c>
      <c r="P179" s="209">
        <f>'[3]Prez CY'!$I$31</f>
        <v>0</v>
      </c>
      <c r="R179" s="209">
        <v>0</v>
      </c>
      <c r="S179" s="264">
        <f t="shared" si="2"/>
        <v>0</v>
      </c>
      <c r="W179" s="204"/>
      <c r="X179" s="204"/>
    </row>
    <row r="180" spans="7:24" x14ac:dyDescent="0.3">
      <c r="M180" s="206" t="s">
        <v>179</v>
      </c>
      <c r="N180" s="202">
        <f>'[2]Prez PY'!$I$32</f>
        <v>-1</v>
      </c>
      <c r="O180" s="202">
        <f>'[3]Prez PY'!$I$32</f>
        <v>50</v>
      </c>
      <c r="P180" s="202">
        <f>'[3]Prez CY'!$I$32</f>
        <v>51</v>
      </c>
      <c r="R180" s="202">
        <v>50</v>
      </c>
      <c r="S180" s="264">
        <f t="shared" si="2"/>
        <v>0</v>
      </c>
      <c r="W180" s="204"/>
      <c r="X180" s="204"/>
    </row>
    <row r="181" spans="7:24" x14ac:dyDescent="0.3">
      <c r="M181" s="211" t="s">
        <v>225</v>
      </c>
      <c r="N181" s="212">
        <f>'[2]Prez PY'!$I$38</f>
        <v>4</v>
      </c>
      <c r="O181" s="212">
        <f>'[3]Prez PY'!$I$41</f>
        <v>49</v>
      </c>
      <c r="P181" s="212">
        <f>'[3]Prez CY'!$I$41</f>
        <v>24</v>
      </c>
      <c r="R181" s="212">
        <v>49</v>
      </c>
      <c r="S181" s="264">
        <f t="shared" si="2"/>
        <v>0</v>
      </c>
      <c r="W181" s="204"/>
      <c r="X181" s="204"/>
    </row>
    <row r="182" spans="7:24" x14ac:dyDescent="0.3">
      <c r="M182" s="92" t="s">
        <v>231</v>
      </c>
      <c r="N182" s="256">
        <f>F171</f>
        <v>0.13700000000000001</v>
      </c>
      <c r="O182" s="256">
        <f>[4]kursy!$D$9</f>
        <v>0.1137</v>
      </c>
      <c r="P182" s="256">
        <f>[4]kursy!$C$9</f>
        <v>9.9099999999999994E-2</v>
      </c>
      <c r="R182" s="256">
        <v>0.1137</v>
      </c>
      <c r="S182" s="264">
        <f t="shared" si="2"/>
        <v>0</v>
      </c>
      <c r="W182" s="204"/>
      <c r="X182" s="204"/>
    </row>
    <row r="183" spans="7:24" x14ac:dyDescent="0.3">
      <c r="M183" s="213" t="s">
        <v>232</v>
      </c>
      <c r="N183" s="214">
        <f>[5]Arkusz1!$F$12</f>
        <v>-0.34693877551020408</v>
      </c>
      <c r="O183" s="214">
        <f>[6]Arkusz1!$F$12</f>
        <v>0.75</v>
      </c>
      <c r="P183" s="215">
        <f>[6]Arkusz1!$G$12</f>
        <v>0.37037037037037035</v>
      </c>
      <c r="R183" s="215">
        <v>0.75</v>
      </c>
      <c r="S183" s="264">
        <f t="shared" si="2"/>
        <v>0</v>
      </c>
      <c r="W183" s="278"/>
      <c r="X183" s="278"/>
    </row>
    <row r="184" spans="7:24" x14ac:dyDescent="0.3">
      <c r="M184" s="199" t="s">
        <v>233</v>
      </c>
      <c r="N184" s="216">
        <f>[5]Arkusz1!$F$11</f>
        <v>0.8595505617977528</v>
      </c>
      <c r="O184" s="94">
        <f>[6]Arkusz1!$F$11</f>
        <v>0.95604395604395609</v>
      </c>
      <c r="P184" s="94">
        <f>[6]Arkusz1!$G$11</f>
        <v>1.0141509433962264</v>
      </c>
      <c r="R184" s="217">
        <v>0.95604395604395609</v>
      </c>
      <c r="S184" s="264">
        <f t="shared" si="2"/>
        <v>0</v>
      </c>
      <c r="W184" s="278"/>
      <c r="X184" s="278"/>
    </row>
    <row r="185" spans="7:24" x14ac:dyDescent="0.3">
      <c r="M185" s="199"/>
      <c r="N185" s="205"/>
      <c r="O185" s="205"/>
      <c r="P185" s="205"/>
      <c r="R185" s="205"/>
      <c r="S185" s="264">
        <f t="shared" si="2"/>
        <v>0</v>
      </c>
      <c r="W185" s="278"/>
      <c r="X185" s="278"/>
    </row>
    <row r="186" spans="7:24" x14ac:dyDescent="0.3">
      <c r="M186" s="218"/>
      <c r="N186" s="204"/>
      <c r="O186" s="204"/>
      <c r="P186" s="204"/>
      <c r="R186" s="204">
        <v>0</v>
      </c>
      <c r="S186" s="264">
        <f t="shared" si="2"/>
        <v>0</v>
      </c>
      <c r="W186" s="204"/>
      <c r="X186" s="204"/>
    </row>
    <row r="187" spans="7:24" x14ac:dyDescent="0.3">
      <c r="M187" s="218"/>
      <c r="N187" s="204"/>
      <c r="O187" s="204"/>
      <c r="P187" s="204"/>
      <c r="S187" s="264"/>
      <c r="W187" s="204"/>
      <c r="X187" s="204"/>
    </row>
    <row r="188" spans="7:24" x14ac:dyDescent="0.3">
      <c r="M188" s="218"/>
      <c r="N188" s="204"/>
      <c r="O188" s="204"/>
      <c r="P188" s="204"/>
      <c r="S188" s="264"/>
      <c r="W188" s="204"/>
      <c r="X188" s="204"/>
    </row>
    <row r="189" spans="7:24" x14ac:dyDescent="0.3">
      <c r="S189" s="264"/>
      <c r="W189" s="204"/>
      <c r="X189" s="204"/>
    </row>
    <row r="190" spans="7:24" x14ac:dyDescent="0.3">
      <c r="S190" s="264"/>
      <c r="W190" s="204"/>
      <c r="X190" s="204"/>
    </row>
    <row r="191" spans="7:24" x14ac:dyDescent="0.3">
      <c r="S191" s="264"/>
      <c r="W191" s="204"/>
      <c r="X191" s="204"/>
    </row>
    <row r="192" spans="7:24" x14ac:dyDescent="0.3">
      <c r="S192" s="264"/>
      <c r="W192" s="204"/>
      <c r="X192" s="204"/>
    </row>
    <row r="193" spans="1:24" x14ac:dyDescent="0.3">
      <c r="S193" s="264"/>
      <c r="W193" s="204"/>
      <c r="X193" s="204"/>
    </row>
    <row r="194" spans="1:24" x14ac:dyDescent="0.3">
      <c r="S194" s="264"/>
      <c r="W194" s="204"/>
      <c r="X194" s="204"/>
    </row>
    <row r="195" spans="1:24" ht="14.4" thickBot="1" x14ac:dyDescent="0.35">
      <c r="M195" s="92"/>
      <c r="N195" s="176"/>
      <c r="O195" s="176"/>
      <c r="P195" s="176"/>
      <c r="S195" s="264">
        <f t="shared" ref="S195:S238" si="3">O195-R195</f>
        <v>0</v>
      </c>
      <c r="W195" s="278"/>
      <c r="X195" s="278"/>
    </row>
    <row r="196" spans="1:24" ht="14.4" thickBot="1" x14ac:dyDescent="0.35">
      <c r="A196" s="78" t="s">
        <v>234</v>
      </c>
      <c r="B196" s="79">
        <f>'[1]tabele GRUPA'!B$1</f>
        <v>2018</v>
      </c>
      <c r="C196" s="79">
        <f>'[1]tabele GRUPA'!C$1</f>
        <v>2019</v>
      </c>
      <c r="D196" s="79">
        <f>'[1]tabele GRUPA'!D$1</f>
        <v>2020</v>
      </c>
      <c r="E196" s="79">
        <f>'[1]tabele GRUPA'!E$1</f>
        <v>2021</v>
      </c>
      <c r="F196" s="80">
        <f>'[1]tabele GRUPA'!F$1</f>
        <v>2022</v>
      </c>
      <c r="M196" s="78" t="s">
        <v>234</v>
      </c>
      <c r="N196" s="79">
        <v>2022</v>
      </c>
      <c r="O196" s="80">
        <v>2023</v>
      </c>
      <c r="P196" s="80">
        <v>2024</v>
      </c>
      <c r="R196" s="80">
        <v>2023</v>
      </c>
      <c r="S196" s="264">
        <f t="shared" si="3"/>
        <v>0</v>
      </c>
      <c r="W196" s="204"/>
      <c r="X196" s="204"/>
    </row>
    <row r="197" spans="1:24" ht="14.4" thickTop="1" x14ac:dyDescent="0.3">
      <c r="A197" s="82" t="s">
        <v>36</v>
      </c>
      <c r="B197" s="88">
        <v>1592</v>
      </c>
      <c r="C197" s="88">
        <v>1713</v>
      </c>
      <c r="D197" s="88">
        <v>1694</v>
      </c>
      <c r="E197" s="83">
        <v>1867</v>
      </c>
      <c r="F197" s="83">
        <v>2359</v>
      </c>
      <c r="M197" s="172" t="s">
        <v>190</v>
      </c>
      <c r="N197" s="91">
        <f>'[2]Prez PY'!$H$7</f>
        <v>2082</v>
      </c>
      <c r="O197" s="194">
        <f>'[3]Prez PY'!$H$7</f>
        <v>2489</v>
      </c>
      <c r="P197" s="194">
        <f>'[3]Prez CY'!$H$7</f>
        <v>2683</v>
      </c>
      <c r="R197" s="194">
        <v>2489</v>
      </c>
      <c r="S197" s="264">
        <f t="shared" si="3"/>
        <v>0</v>
      </c>
      <c r="W197" s="204"/>
      <c r="X197" s="204"/>
    </row>
    <row r="198" spans="1:24" x14ac:dyDescent="0.3">
      <c r="A198" s="86" t="s">
        <v>37</v>
      </c>
      <c r="B198" s="100">
        <v>1480</v>
      </c>
      <c r="C198" s="100">
        <v>1600</v>
      </c>
      <c r="D198" s="100">
        <v>1643</v>
      </c>
      <c r="E198" s="87">
        <v>1742</v>
      </c>
      <c r="F198" s="87">
        <v>2064</v>
      </c>
      <c r="M198" s="157" t="s">
        <v>193</v>
      </c>
      <c r="N198" s="159">
        <f>'[2]Prez PY'!$H$7+'[2]Prez PY'!$H$23</f>
        <v>2033</v>
      </c>
      <c r="O198" s="159">
        <f>'[3]Prez PY'!$H$7+'[3]Prez PY'!$H$23</f>
        <v>2424</v>
      </c>
      <c r="P198" s="159">
        <f>'[3]Prez CY'!$H$7+'[3]Prez CY'!$H$23</f>
        <v>2609</v>
      </c>
      <c r="R198" s="159">
        <v>2424</v>
      </c>
      <c r="S198" s="264">
        <f t="shared" si="3"/>
        <v>0</v>
      </c>
      <c r="W198" s="204"/>
      <c r="X198" s="204"/>
    </row>
    <row r="199" spans="1:24" x14ac:dyDescent="0.3">
      <c r="A199" s="82" t="s">
        <v>179</v>
      </c>
      <c r="B199" s="88">
        <v>2</v>
      </c>
      <c r="C199" s="88">
        <v>38</v>
      </c>
      <c r="D199" s="88">
        <v>18</v>
      </c>
      <c r="E199" s="88">
        <v>42</v>
      </c>
      <c r="F199" s="83">
        <v>-13</v>
      </c>
      <c r="M199" s="195" t="s">
        <v>191</v>
      </c>
      <c r="N199" s="129">
        <f>'[2]Prez PY'!$H$8+'[2]Prez PY'!$H$23</f>
        <v>1607</v>
      </c>
      <c r="O199" s="129">
        <f>'[3]Prez PY'!$H$8+'[3]Prez PY'!$H$23</f>
        <v>1936</v>
      </c>
      <c r="P199" s="129">
        <f>'[3]Prez CY'!$H$8+'[3]Prez CY'!$H$23</f>
        <v>2096</v>
      </c>
      <c r="R199" s="129">
        <v>1936</v>
      </c>
      <c r="S199" s="264">
        <f t="shared" si="3"/>
        <v>0</v>
      </c>
      <c r="W199" s="204"/>
      <c r="X199" s="204"/>
    </row>
    <row r="200" spans="1:24" x14ac:dyDescent="0.3">
      <c r="A200" s="86" t="s">
        <v>180</v>
      </c>
      <c r="B200" s="100">
        <v>-905</v>
      </c>
      <c r="C200" s="100">
        <v>-989</v>
      </c>
      <c r="D200" s="100">
        <v>-965</v>
      </c>
      <c r="E200" s="87">
        <v>-1082</v>
      </c>
      <c r="F200" s="87">
        <v>-1238</v>
      </c>
      <c r="M200" s="174" t="s">
        <v>210</v>
      </c>
      <c r="N200" s="130">
        <f>'[2]Prez PY'!$H$9+'[2]Prez PY'!$H$10</f>
        <v>18</v>
      </c>
      <c r="O200" s="130">
        <f>'[3]Prez PY'!$H$9+'[3]Prez PY'!$H$10</f>
        <v>17</v>
      </c>
      <c r="P200" s="130">
        <f>'[3]Prez CY'!$H$9+'[3]Prez CY'!$H$10</f>
        <v>19</v>
      </c>
      <c r="R200" s="130">
        <v>17</v>
      </c>
      <c r="S200" s="264">
        <f t="shared" si="3"/>
        <v>0</v>
      </c>
      <c r="W200" s="204"/>
      <c r="X200" s="204"/>
    </row>
    <row r="201" spans="1:24" x14ac:dyDescent="0.3">
      <c r="A201" s="82" t="s">
        <v>41</v>
      </c>
      <c r="B201" s="88">
        <v>-317</v>
      </c>
      <c r="C201" s="88">
        <v>-335</v>
      </c>
      <c r="D201" s="88">
        <v>-340</v>
      </c>
      <c r="E201" s="83">
        <v>-366</v>
      </c>
      <c r="F201" s="83">
        <v>-454</v>
      </c>
      <c r="M201" s="195" t="s">
        <v>211</v>
      </c>
      <c r="N201" s="129">
        <f>'[2]Prez PY'!$H$11</f>
        <v>12</v>
      </c>
      <c r="O201" s="129">
        <f>'[3]Prez PY'!$H$11</f>
        <v>13</v>
      </c>
      <c r="P201" s="129">
        <f>'[3]Prez CY'!$H$11</f>
        <v>14</v>
      </c>
      <c r="R201" s="129">
        <v>13</v>
      </c>
      <c r="S201" s="264">
        <f t="shared" si="3"/>
        <v>0</v>
      </c>
      <c r="W201" s="204"/>
      <c r="X201" s="204"/>
    </row>
    <row r="202" spans="1:24" x14ac:dyDescent="0.3">
      <c r="A202" s="86" t="s">
        <v>181</v>
      </c>
      <c r="B202" s="100">
        <v>-125</v>
      </c>
      <c r="C202" s="100">
        <v>-133</v>
      </c>
      <c r="D202" s="100">
        <v>-141</v>
      </c>
      <c r="E202" s="87">
        <v>-142</v>
      </c>
      <c r="F202" s="87">
        <v>-163</v>
      </c>
      <c r="M202" s="174" t="s">
        <v>230</v>
      </c>
      <c r="N202" s="130">
        <f>'[2]Prez PY'!$H$12</f>
        <v>3</v>
      </c>
      <c r="O202" s="130">
        <f>'[3]Prez PY'!$H$12</f>
        <v>2</v>
      </c>
      <c r="P202" s="130">
        <f>'[3]Prez CY'!$H$12</f>
        <v>2</v>
      </c>
      <c r="R202" s="130">
        <v>2</v>
      </c>
      <c r="S202" s="264">
        <f t="shared" si="3"/>
        <v>0</v>
      </c>
      <c r="W202" s="204"/>
      <c r="X202" s="204"/>
    </row>
    <row r="203" spans="1:24" x14ac:dyDescent="0.3">
      <c r="A203" s="82" t="s">
        <v>183</v>
      </c>
      <c r="B203" s="88">
        <v>3</v>
      </c>
      <c r="C203" s="88">
        <v>4</v>
      </c>
      <c r="D203" s="88">
        <v>5</v>
      </c>
      <c r="E203" s="83">
        <v>6</v>
      </c>
      <c r="F203" s="83">
        <v>7</v>
      </c>
      <c r="M203" s="195" t="s">
        <v>192</v>
      </c>
      <c r="N203" s="129">
        <f>'[2]Prez PY'!$H$13</f>
        <v>393</v>
      </c>
      <c r="O203" s="129">
        <f>'[3]Prez PY'!$H$13</f>
        <v>455</v>
      </c>
      <c r="P203" s="129">
        <f>'[3]Prez CY'!$H$13</f>
        <v>477</v>
      </c>
      <c r="R203" s="129">
        <v>455</v>
      </c>
      <c r="S203" s="264">
        <f t="shared" si="3"/>
        <v>0</v>
      </c>
      <c r="W203" s="204"/>
      <c r="X203" s="204"/>
    </row>
    <row r="204" spans="1:24" x14ac:dyDescent="0.3">
      <c r="A204" s="157" t="s">
        <v>184</v>
      </c>
      <c r="B204" s="158">
        <v>138</v>
      </c>
      <c r="C204" s="158">
        <v>185</v>
      </c>
      <c r="D204" s="158">
        <v>220</v>
      </c>
      <c r="E204" s="159">
        <v>200</v>
      </c>
      <c r="F204" s="159">
        <v>203</v>
      </c>
      <c r="M204" s="174" t="s">
        <v>183</v>
      </c>
      <c r="N204" s="130">
        <f>'[2]Prez PY'!$H$14</f>
        <v>0</v>
      </c>
      <c r="O204" s="130">
        <f>'[3]Prez PY'!$H$14</f>
        <v>1</v>
      </c>
      <c r="P204" s="130">
        <f>'[3]Prez CY'!$H$14</f>
        <v>1</v>
      </c>
      <c r="R204" s="130">
        <v>1</v>
      </c>
      <c r="S204" s="264">
        <f t="shared" si="3"/>
        <v>0</v>
      </c>
      <c r="W204" s="204"/>
      <c r="X204" s="204"/>
    </row>
    <row r="205" spans="1:24" x14ac:dyDescent="0.3">
      <c r="A205" s="105" t="s">
        <v>235</v>
      </c>
      <c r="B205" s="149">
        <v>4.2668999999999997</v>
      </c>
      <c r="C205" s="149">
        <v>4.3018000000000001</v>
      </c>
      <c r="D205" s="149">
        <v>4.4741999999999997</v>
      </c>
      <c r="E205" s="149">
        <v>4.5774999999999997</v>
      </c>
      <c r="F205" s="160">
        <v>4.6882999999999999</v>
      </c>
      <c r="M205" s="172" t="s">
        <v>194</v>
      </c>
      <c r="N205" s="91">
        <f>'[2]Prez PY'!$H$15+'[2]Prez PY'!$H$24</f>
        <v>-1820</v>
      </c>
      <c r="O205" s="91">
        <f>'[3]Prez PY'!$H$15+'[3]Prez PY'!$H$24</f>
        <v>-2170</v>
      </c>
      <c r="P205" s="91">
        <f>'[3]Prez CY'!$H$15+'[3]Prez CY'!$H$24</f>
        <v>-2273</v>
      </c>
      <c r="R205" s="91">
        <v>-2170</v>
      </c>
      <c r="S205" s="264">
        <f t="shared" si="3"/>
        <v>0</v>
      </c>
      <c r="W205" s="204"/>
      <c r="X205" s="204"/>
    </row>
    <row r="206" spans="1:24" ht="20.399999999999999" x14ac:dyDescent="0.3">
      <c r="A206" s="96" t="s">
        <v>207</v>
      </c>
      <c r="B206" s="162">
        <v>0.21418918918918919</v>
      </c>
      <c r="C206" s="162">
        <v>0.20937500000000001</v>
      </c>
      <c r="D206" s="162">
        <v>0.20693852708460134</v>
      </c>
      <c r="E206" s="163">
        <v>0.21010332950631458</v>
      </c>
      <c r="F206" s="163">
        <v>0.21996124031007752</v>
      </c>
      <c r="M206" s="174" t="s">
        <v>195</v>
      </c>
      <c r="N206" s="87">
        <f>'[2]Prez PY'!$H$16+'[2]Prez PY'!$H$18+'[2]Prez PY'!$H$25+'[2]Prez PY'!$H$27</f>
        <v>-1216</v>
      </c>
      <c r="O206" s="87">
        <f>'[3]Prez PY'!$H$16+'[3]Prez PY'!$H$18+'[3]Prez PY'!$H$25+'[3]Prez PY'!$H$27</f>
        <v>-1457</v>
      </c>
      <c r="P206" s="87">
        <f>'[3]Prez CY'!$H$16+'[3]Prez CY'!$H$18+'[3]Prez CY'!$H$25+'[3]Prez CY'!$H$27</f>
        <v>-1516</v>
      </c>
      <c r="R206" s="87">
        <v>-1457</v>
      </c>
      <c r="S206" s="264">
        <f t="shared" si="3"/>
        <v>0</v>
      </c>
      <c r="W206" s="204"/>
      <c r="X206" s="204"/>
    </row>
    <row r="207" spans="1:24" x14ac:dyDescent="0.3">
      <c r="A207" s="105" t="s">
        <v>186</v>
      </c>
      <c r="B207" s="164">
        <v>8.4459459459459457E-2</v>
      </c>
      <c r="C207" s="164">
        <v>8.3125000000000004E-2</v>
      </c>
      <c r="D207" s="164">
        <v>8.5818624467437613E-2</v>
      </c>
      <c r="E207" s="165">
        <v>8.1515499425947185E-2</v>
      </c>
      <c r="F207" s="165">
        <v>7.8972868217054265E-2</v>
      </c>
      <c r="M207" s="173" t="s">
        <v>181</v>
      </c>
      <c r="N207" s="83">
        <f>'[2]Prez PY'!$H$17+'[2]Prez PY'!$H$26</f>
        <v>-220</v>
      </c>
      <c r="O207" s="83">
        <f>'[3]Prez PY'!$H$17</f>
        <v>-255</v>
      </c>
      <c r="P207" s="83">
        <f>'[3]Prez CY'!$H$17</f>
        <v>-280</v>
      </c>
      <c r="R207" s="83">
        <v>-255</v>
      </c>
      <c r="S207" s="264">
        <f t="shared" si="3"/>
        <v>0</v>
      </c>
      <c r="W207" s="204"/>
      <c r="X207" s="204"/>
    </row>
    <row r="208" spans="1:24" x14ac:dyDescent="0.3">
      <c r="A208" s="92" t="s">
        <v>189</v>
      </c>
      <c r="B208" s="156"/>
      <c r="C208" s="156"/>
      <c r="D208" s="156"/>
      <c r="E208" s="156"/>
      <c r="F208" s="156"/>
      <c r="M208" s="206" t="s">
        <v>196</v>
      </c>
      <c r="N208" s="207">
        <f>'[2]Prez PY'!$H$19</f>
        <v>205</v>
      </c>
      <c r="O208" s="202">
        <f>'[3]Prez PY'!$H$19</f>
        <v>142</v>
      </c>
      <c r="P208" s="202">
        <f>'[3]Prez CY'!$H$19</f>
        <v>145</v>
      </c>
      <c r="R208" s="202">
        <v>142</v>
      </c>
      <c r="S208" s="264">
        <f t="shared" si="3"/>
        <v>0</v>
      </c>
      <c r="W208" s="204"/>
      <c r="X208" s="204"/>
    </row>
    <row r="209" spans="1:24" x14ac:dyDescent="0.3">
      <c r="M209" s="208" t="s">
        <v>197</v>
      </c>
      <c r="N209" s="209">
        <f>'[2]Prez PY'!$H$20</f>
        <v>-196</v>
      </c>
      <c r="O209" s="209">
        <f>'[3]Prez PY'!$H$20</f>
        <v>-145</v>
      </c>
      <c r="P209" s="209">
        <f>'[3]Prez CY'!$H$20</f>
        <v>-145</v>
      </c>
      <c r="R209" s="209">
        <v>-145</v>
      </c>
      <c r="S209" s="264">
        <f t="shared" si="3"/>
        <v>0</v>
      </c>
      <c r="W209" s="204"/>
      <c r="X209" s="204"/>
    </row>
    <row r="210" spans="1:24" x14ac:dyDescent="0.3">
      <c r="M210" s="206" t="s">
        <v>198</v>
      </c>
      <c r="N210" s="207">
        <f>'[2]Prez PY'!$H$21</f>
        <v>-393</v>
      </c>
      <c r="O210" s="202">
        <f>'[3]Prez PY'!$H$21</f>
        <v>-455</v>
      </c>
      <c r="P210" s="202">
        <f>'[3]Prez CY'!$H$21</f>
        <v>-477</v>
      </c>
      <c r="R210" s="202">
        <v>-455</v>
      </c>
      <c r="S210" s="264">
        <f t="shared" si="3"/>
        <v>0</v>
      </c>
      <c r="W210" s="204"/>
      <c r="X210" s="204"/>
    </row>
    <row r="211" spans="1:24" x14ac:dyDescent="0.3">
      <c r="M211" s="211" t="s">
        <v>64</v>
      </c>
      <c r="N211" s="212">
        <f>'[2]Prez PY'!$H$28</f>
        <v>213</v>
      </c>
      <c r="O211" s="212">
        <f>'[3]Prez PY'!$H$28</f>
        <v>254</v>
      </c>
      <c r="P211" s="212">
        <f>'[3]Prez CY'!$H$28</f>
        <v>336</v>
      </c>
      <c r="R211" s="212">
        <v>254</v>
      </c>
      <c r="S211" s="264">
        <f t="shared" si="3"/>
        <v>0</v>
      </c>
      <c r="W211" s="204"/>
      <c r="X211" s="204"/>
    </row>
    <row r="212" spans="1:24" x14ac:dyDescent="0.3">
      <c r="M212" s="206" t="s">
        <v>65</v>
      </c>
      <c r="N212" s="202">
        <f>'[2]Prez PY'!$H30</f>
        <v>24</v>
      </c>
      <c r="O212" s="202">
        <f>'[3]Prez PY'!$H$30</f>
        <v>-25</v>
      </c>
      <c r="P212" s="202">
        <f>'[3]Prez CY'!$H$30</f>
        <v>-41</v>
      </c>
      <c r="R212" s="202">
        <v>-25</v>
      </c>
      <c r="S212" s="264">
        <f t="shared" si="3"/>
        <v>0</v>
      </c>
      <c r="W212" s="204"/>
      <c r="X212" s="204"/>
    </row>
    <row r="213" spans="1:24" x14ac:dyDescent="0.3">
      <c r="M213" s="208" t="s">
        <v>66</v>
      </c>
      <c r="N213" s="210">
        <f>'[2]Prez PY'!$H31</f>
        <v>1</v>
      </c>
      <c r="O213" s="209">
        <f>'[3]Prez PY'!$H$31</f>
        <v>-2</v>
      </c>
      <c r="P213" s="209">
        <f>'[3]Prez CY'!$H$31</f>
        <v>1</v>
      </c>
      <c r="R213" s="209">
        <v>-2</v>
      </c>
      <c r="S213" s="264">
        <f t="shared" si="3"/>
        <v>0</v>
      </c>
      <c r="W213" s="204"/>
      <c r="X213" s="204"/>
    </row>
    <row r="214" spans="1:24" x14ac:dyDescent="0.3">
      <c r="M214" s="206" t="s">
        <v>179</v>
      </c>
      <c r="N214" s="202">
        <f>'[2]Prez PY'!$H$32</f>
        <v>-13</v>
      </c>
      <c r="O214" s="202">
        <f>'[3]Prez PY'!$H$32</f>
        <v>57</v>
      </c>
      <c r="P214" s="202">
        <f>'[3]Prez CY'!$H$32</f>
        <v>86</v>
      </c>
      <c r="R214" s="202">
        <v>57</v>
      </c>
      <c r="S214" s="264">
        <f t="shared" si="3"/>
        <v>0</v>
      </c>
      <c r="W214" s="204"/>
      <c r="X214" s="204"/>
    </row>
    <row r="215" spans="1:24" x14ac:dyDescent="0.3">
      <c r="A215" s="92"/>
      <c r="B215" s="156"/>
      <c r="C215" s="156"/>
      <c r="D215" s="156"/>
      <c r="E215" s="156"/>
      <c r="F215" s="156"/>
      <c r="M215" s="208" t="s">
        <v>67</v>
      </c>
      <c r="N215" s="209">
        <f>'[2]Prez PY'!$H$34</f>
        <v>2</v>
      </c>
      <c r="O215" s="209">
        <f>'[3]Prez PY'!$H$34+'[3]Prez PY'!$H$35</f>
        <v>2</v>
      </c>
      <c r="P215" s="209">
        <f>'[3]Prez CY'!$H$34+'[3]Prez CY'!$H$35</f>
        <v>2</v>
      </c>
      <c r="R215" s="209">
        <v>2</v>
      </c>
      <c r="S215" s="264">
        <f t="shared" si="3"/>
        <v>0</v>
      </c>
      <c r="W215" s="204"/>
      <c r="X215" s="204"/>
    </row>
    <row r="216" spans="1:24" x14ac:dyDescent="0.3">
      <c r="A216" s="92"/>
      <c r="B216" s="156"/>
      <c r="C216" s="156"/>
      <c r="D216" s="156"/>
      <c r="E216" s="156"/>
      <c r="F216" s="156"/>
      <c r="M216" s="222" t="s">
        <v>225</v>
      </c>
      <c r="N216" s="223">
        <f>'[2]Prez PY'!$H$38</f>
        <v>227</v>
      </c>
      <c r="O216" s="223">
        <f>'[3]Prez PY'!$H$41</f>
        <v>286</v>
      </c>
      <c r="P216" s="223">
        <f>'[3]Prez CY'!$H$41</f>
        <v>384</v>
      </c>
      <c r="R216" s="223">
        <v>286</v>
      </c>
      <c r="S216" s="264">
        <f t="shared" si="3"/>
        <v>0</v>
      </c>
      <c r="W216" s="204"/>
      <c r="X216" s="204"/>
    </row>
    <row r="217" spans="1:24" x14ac:dyDescent="0.3">
      <c r="A217" s="92"/>
      <c r="B217" s="156"/>
      <c r="C217" s="156"/>
      <c r="D217" s="156"/>
      <c r="E217" s="156"/>
      <c r="F217" s="156"/>
      <c r="M217" s="208" t="s">
        <v>235</v>
      </c>
      <c r="N217" s="257">
        <f>F205</f>
        <v>4.6882999999999999</v>
      </c>
      <c r="O217" s="257">
        <f>[4]kursy!$D$7</f>
        <v>4.5284000000000004</v>
      </c>
      <c r="P217" s="257">
        <f>[4]kursy!$C$7</f>
        <v>4.3041999999999998</v>
      </c>
      <c r="R217" s="257">
        <v>4.5284000000000004</v>
      </c>
      <c r="S217" s="264">
        <f t="shared" si="3"/>
        <v>0</v>
      </c>
      <c r="W217" s="204"/>
      <c r="X217" s="204"/>
    </row>
    <row r="218" spans="1:24" x14ac:dyDescent="0.3">
      <c r="A218" s="92"/>
      <c r="B218" s="156"/>
      <c r="C218" s="156"/>
      <c r="D218" s="156"/>
      <c r="E218" s="156"/>
      <c r="F218" s="156"/>
      <c r="M218" s="199" t="s">
        <v>232</v>
      </c>
      <c r="N218" s="216">
        <f>[5]Arkusz1!$F$8</f>
        <v>0.2857142857142857</v>
      </c>
      <c r="O218" s="265">
        <f>[6]Arkusz1!$F$8</f>
        <v>0.25</v>
      </c>
      <c r="P218" s="94">
        <f>[6]Arkusz1!$G$8</f>
        <v>0.28260869565217389</v>
      </c>
      <c r="R218" s="258">
        <v>0.25</v>
      </c>
      <c r="S218" s="264">
        <f t="shared" si="3"/>
        <v>0</v>
      </c>
      <c r="W218" s="278"/>
      <c r="X218" s="278"/>
    </row>
    <row r="219" spans="1:24" x14ac:dyDescent="0.3">
      <c r="A219" s="92"/>
      <c r="B219" s="156"/>
      <c r="C219" s="156"/>
      <c r="D219" s="156"/>
      <c r="E219" s="156"/>
      <c r="F219" s="156"/>
      <c r="M219" s="213" t="s">
        <v>233</v>
      </c>
      <c r="N219" s="214">
        <f>[5]Arkusz1!$F$7</f>
        <v>0.89753892516323452</v>
      </c>
      <c r="O219" s="215">
        <f>[6]Arkusz1!$F$7</f>
        <v>0.89747899159663858</v>
      </c>
      <c r="P219" s="215">
        <f>[6]Arkusz1!$G$7</f>
        <v>0.87358564182598508</v>
      </c>
      <c r="R219" s="215">
        <v>0.89747899159663858</v>
      </c>
      <c r="S219" s="264">
        <f t="shared" si="3"/>
        <v>0</v>
      </c>
      <c r="W219" s="278"/>
      <c r="X219" s="278"/>
    </row>
    <row r="220" spans="1:24" x14ac:dyDescent="0.3">
      <c r="A220" s="92"/>
      <c r="B220" s="156"/>
      <c r="C220" s="156"/>
      <c r="D220" s="156"/>
      <c r="E220" s="156"/>
      <c r="F220" s="156"/>
      <c r="M220" s="199"/>
      <c r="N220" s="205"/>
      <c r="O220" s="205"/>
      <c r="P220" s="205"/>
      <c r="R220" s="205"/>
      <c r="S220" s="264">
        <f t="shared" si="3"/>
        <v>0</v>
      </c>
      <c r="W220" s="278"/>
      <c r="X220" s="278"/>
    </row>
    <row r="221" spans="1:24" x14ac:dyDescent="0.3">
      <c r="A221" s="92"/>
      <c r="B221" s="156"/>
      <c r="C221" s="156"/>
      <c r="D221" s="156"/>
      <c r="E221" s="156"/>
      <c r="F221" s="156"/>
      <c r="M221" s="218"/>
      <c r="N221" s="204"/>
      <c r="O221" s="204"/>
      <c r="P221" s="204"/>
      <c r="R221" s="204">
        <v>0</v>
      </c>
      <c r="S221" s="264">
        <f t="shared" si="3"/>
        <v>0</v>
      </c>
      <c r="W221" s="204"/>
      <c r="X221" s="204"/>
    </row>
    <row r="222" spans="1:24" x14ac:dyDescent="0.3">
      <c r="A222" s="92"/>
      <c r="B222" s="156"/>
      <c r="C222" s="156"/>
      <c r="D222" s="156"/>
      <c r="E222" s="156"/>
      <c r="F222" s="156"/>
      <c r="M222" s="218"/>
      <c r="N222" s="204"/>
      <c r="O222" s="204"/>
      <c r="P222" s="204"/>
      <c r="R222" s="204">
        <v>0</v>
      </c>
      <c r="S222" s="264">
        <f t="shared" si="3"/>
        <v>0</v>
      </c>
      <c r="W222" s="204"/>
      <c r="X222" s="204"/>
    </row>
    <row r="223" spans="1:24" x14ac:dyDescent="0.3">
      <c r="A223" s="92"/>
      <c r="B223" s="156"/>
      <c r="C223" s="156"/>
      <c r="D223" s="156"/>
      <c r="E223" s="156"/>
      <c r="F223" s="156"/>
      <c r="M223" s="218"/>
      <c r="N223" s="204"/>
      <c r="O223" s="204"/>
      <c r="P223" s="204"/>
      <c r="R223" s="204">
        <v>0</v>
      </c>
      <c r="S223" s="264">
        <f t="shared" si="3"/>
        <v>0</v>
      </c>
      <c r="W223" s="204"/>
      <c r="X223" s="204"/>
    </row>
    <row r="224" spans="1:24" x14ac:dyDescent="0.3">
      <c r="A224" s="92"/>
      <c r="B224" s="156"/>
      <c r="C224" s="156"/>
      <c r="D224" s="156"/>
      <c r="E224" s="156"/>
      <c r="F224" s="156"/>
      <c r="S224" s="264"/>
      <c r="W224" s="204"/>
      <c r="X224" s="204"/>
    </row>
    <row r="225" spans="1:24" x14ac:dyDescent="0.3">
      <c r="A225" s="92"/>
      <c r="B225" s="156"/>
      <c r="C225" s="156"/>
      <c r="D225" s="156"/>
      <c r="E225" s="156"/>
      <c r="F225" s="156"/>
      <c r="S225" s="264"/>
      <c r="W225" s="204"/>
      <c r="X225" s="204"/>
    </row>
    <row r="226" spans="1:24" x14ac:dyDescent="0.3">
      <c r="A226" s="92"/>
      <c r="B226" s="156"/>
      <c r="C226" s="156"/>
      <c r="D226" s="156"/>
      <c r="E226" s="156"/>
      <c r="F226" s="156"/>
      <c r="S226" s="264"/>
      <c r="W226" s="204"/>
      <c r="X226" s="204"/>
    </row>
    <row r="227" spans="1:24" x14ac:dyDescent="0.3">
      <c r="A227" s="92"/>
      <c r="B227" s="156"/>
      <c r="C227" s="156"/>
      <c r="D227" s="156"/>
      <c r="E227" s="156"/>
      <c r="F227" s="156"/>
      <c r="S227" s="264"/>
      <c r="W227" s="204"/>
      <c r="X227" s="204"/>
    </row>
    <row r="228" spans="1:24" x14ac:dyDescent="0.3">
      <c r="A228" s="92"/>
      <c r="B228" s="156"/>
      <c r="C228" s="156"/>
      <c r="D228" s="156"/>
      <c r="E228" s="156"/>
      <c r="F228" s="156"/>
      <c r="S228" s="264"/>
      <c r="W228" s="204"/>
      <c r="X228" s="204"/>
    </row>
    <row r="229" spans="1:24" ht="14.4" thickBot="1" x14ac:dyDescent="0.35">
      <c r="S229" s="264"/>
      <c r="W229" s="204"/>
      <c r="X229" s="204"/>
    </row>
    <row r="230" spans="1:24" ht="21" thickBot="1" x14ac:dyDescent="0.35">
      <c r="A230" s="78" t="s">
        <v>236</v>
      </c>
      <c r="B230" s="79">
        <f>'[1]tabele GRUPA'!B$1</f>
        <v>2018</v>
      </c>
      <c r="C230" s="79">
        <f>'[1]tabele GRUPA'!C$1</f>
        <v>2019</v>
      </c>
      <c r="D230" s="79">
        <f>'[1]tabele GRUPA'!D$1</f>
        <v>2020</v>
      </c>
      <c r="E230" s="79">
        <f>'[1]tabele GRUPA'!E$1</f>
        <v>2021</v>
      </c>
      <c r="F230" s="80">
        <f>'[1]tabele GRUPA'!F$1</f>
        <v>2022</v>
      </c>
      <c r="M230" s="78" t="s">
        <v>236</v>
      </c>
      <c r="N230" s="79">
        <v>2022</v>
      </c>
      <c r="O230" s="80" t="s">
        <v>237</v>
      </c>
      <c r="P230" s="80">
        <v>2024</v>
      </c>
      <c r="R230" s="80">
        <v>2023</v>
      </c>
      <c r="S230" s="264" t="e">
        <f t="shared" si="3"/>
        <v>#VALUE!</v>
      </c>
      <c r="W230" s="204"/>
      <c r="X230" s="204"/>
    </row>
    <row r="231" spans="1:24" ht="14.4" thickTop="1" x14ac:dyDescent="0.3">
      <c r="A231" s="166" t="s">
        <v>227</v>
      </c>
      <c r="B231" s="90">
        <v>-390</v>
      </c>
      <c r="C231" s="167">
        <v>333</v>
      </c>
      <c r="D231" s="90">
        <v>323</v>
      </c>
      <c r="E231" s="167">
        <v>662</v>
      </c>
      <c r="F231" s="167">
        <v>420</v>
      </c>
      <c r="M231" s="128" t="s">
        <v>223</v>
      </c>
      <c r="N231" s="129">
        <f>'[2]Prez PY'!$K$32</f>
        <v>442</v>
      </c>
      <c r="O231" s="129">
        <f>'[3]Prez PY'!$K$32</f>
        <v>522</v>
      </c>
      <c r="P231" s="129">
        <f>'[3]Prez CY'!$K$32</f>
        <v>395</v>
      </c>
      <c r="R231" s="129">
        <v>522</v>
      </c>
      <c r="S231" s="264">
        <f t="shared" si="3"/>
        <v>0</v>
      </c>
      <c r="W231" s="204"/>
      <c r="X231" s="204"/>
    </row>
    <row r="232" spans="1:24" x14ac:dyDescent="0.3">
      <c r="M232" s="105" t="s">
        <v>67</v>
      </c>
      <c r="N232" s="130">
        <f>'[2]Prez PY'!$K$34</f>
        <v>87</v>
      </c>
      <c r="O232" s="130">
        <f>'[3]Prez PY'!$K$34+'[3]Prez PY'!$K$35</f>
        <v>171</v>
      </c>
      <c r="P232" s="130">
        <f>'[3]Prez CY'!$K$34+'[3]Prez CY'!$K$35</f>
        <v>150</v>
      </c>
      <c r="R232" s="130">
        <v>171</v>
      </c>
      <c r="S232" s="264">
        <f t="shared" si="3"/>
        <v>0</v>
      </c>
      <c r="W232" s="204"/>
      <c r="X232" s="204"/>
    </row>
    <row r="233" spans="1:24" x14ac:dyDescent="0.3">
      <c r="M233" s="96" t="s">
        <v>69</v>
      </c>
      <c r="N233" s="129">
        <v>0</v>
      </c>
      <c r="O233" s="129">
        <f>'[3]Prez PY'!$K$36</f>
        <v>-127</v>
      </c>
      <c r="P233" s="129">
        <f>'[3]Prez CY'!$K$36</f>
        <v>-146</v>
      </c>
      <c r="R233" s="129">
        <v>-127</v>
      </c>
      <c r="S233" s="264">
        <f t="shared" si="3"/>
        <v>0</v>
      </c>
      <c r="W233" s="204"/>
      <c r="X233" s="204"/>
    </row>
    <row r="234" spans="1:24" x14ac:dyDescent="0.3">
      <c r="M234" s="105" t="s">
        <v>43</v>
      </c>
      <c r="N234" s="130">
        <f>'[2]Prez PY'!$K$36</f>
        <v>-178</v>
      </c>
      <c r="O234" s="130">
        <f>'[3]Prez PY'!$K$37</f>
        <v>-231</v>
      </c>
      <c r="P234" s="130">
        <f>'[3]Prez CY'!$K$37</f>
        <v>-207</v>
      </c>
      <c r="R234" s="130">
        <v>-231</v>
      </c>
      <c r="S234" s="264">
        <f t="shared" si="3"/>
        <v>0</v>
      </c>
      <c r="W234" s="204"/>
      <c r="X234" s="204"/>
    </row>
    <row r="235" spans="1:24" ht="14.4" thickBot="1" x14ac:dyDescent="0.35">
      <c r="M235" s="131" t="s">
        <v>44</v>
      </c>
      <c r="N235" s="129">
        <f>'[2]Prez PY'!$K$37</f>
        <v>-95</v>
      </c>
      <c r="O235" s="129">
        <f>'[3]Prez PY'!$K$39+'[3]Prez PY'!$K$40</f>
        <v>4</v>
      </c>
      <c r="P235" s="129">
        <f>'[3]Prez CY'!$K$39+'[3]Prez CY'!$K$40</f>
        <v>16</v>
      </c>
      <c r="R235" s="129">
        <v>4</v>
      </c>
      <c r="S235" s="264">
        <f t="shared" si="3"/>
        <v>0</v>
      </c>
      <c r="W235" s="204"/>
      <c r="X235" s="204"/>
    </row>
    <row r="236" spans="1:24" x14ac:dyDescent="0.3">
      <c r="M236" s="132" t="s">
        <v>225</v>
      </c>
      <c r="N236" s="133">
        <f>'[2]Prez PY'!$K$38</f>
        <v>256</v>
      </c>
      <c r="O236" s="133">
        <f>'[2]Prez CY'!$K$38</f>
        <v>339</v>
      </c>
      <c r="P236" s="133">
        <f>'[3]Prez CY'!$K$41</f>
        <v>208</v>
      </c>
      <c r="R236" s="133">
        <v>339</v>
      </c>
      <c r="S236" s="264">
        <f t="shared" si="3"/>
        <v>0</v>
      </c>
      <c r="W236" s="204"/>
      <c r="X236" s="204"/>
    </row>
    <row r="237" spans="1:24" x14ac:dyDescent="0.3">
      <c r="S237" s="264">
        <f t="shared" si="3"/>
        <v>0</v>
      </c>
      <c r="W237" s="204"/>
      <c r="X237" s="204"/>
    </row>
    <row r="238" spans="1:24" x14ac:dyDescent="0.3">
      <c r="M238" s="218"/>
      <c r="N238" s="204"/>
      <c r="O238" s="204"/>
      <c r="P238" s="204"/>
      <c r="R238" s="204">
        <v>0</v>
      </c>
      <c r="S238" s="264">
        <f t="shared" si="3"/>
        <v>0</v>
      </c>
      <c r="W238" s="204"/>
      <c r="X238" s="204"/>
    </row>
    <row r="239" spans="1:24" x14ac:dyDescent="0.3">
      <c r="W239" s="204"/>
      <c r="X239" s="204"/>
    </row>
    <row r="240" spans="1:24" x14ac:dyDescent="0.3">
      <c r="W240" s="204"/>
      <c r="X240" s="204"/>
    </row>
    <row r="241" spans="23:24" x14ac:dyDescent="0.3">
      <c r="W241" s="204"/>
      <c r="X241" s="204"/>
    </row>
    <row r="242" spans="23:24" x14ac:dyDescent="0.3">
      <c r="W242" s="204"/>
      <c r="X242" s="204"/>
    </row>
    <row r="243" spans="23:24" x14ac:dyDescent="0.3">
      <c r="W243" s="204"/>
      <c r="X243" s="204"/>
    </row>
    <row r="244" spans="23:24" x14ac:dyDescent="0.3">
      <c r="W244" s="204"/>
      <c r="X244" s="204"/>
    </row>
    <row r="245" spans="23:24" x14ac:dyDescent="0.3">
      <c r="W245" s="204"/>
      <c r="X245" s="204"/>
    </row>
    <row r="246" spans="23:24" x14ac:dyDescent="0.3">
      <c r="W246" s="204"/>
      <c r="X246" s="204"/>
    </row>
    <row r="247" spans="23:24" x14ac:dyDescent="0.3">
      <c r="W247" s="204"/>
      <c r="X247" s="204"/>
    </row>
    <row r="248" spans="23:24" x14ac:dyDescent="0.3">
      <c r="W248" s="204"/>
      <c r="X248" s="204"/>
    </row>
    <row r="249" spans="23:24" x14ac:dyDescent="0.3">
      <c r="W249" s="204"/>
      <c r="X249" s="204"/>
    </row>
  </sheetData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A983C-975A-4C9E-8967-A685B4848D30}">
  <sheetPr>
    <pageSetUpPr fitToPage="1"/>
  </sheetPr>
  <dimension ref="A1:AH116"/>
  <sheetViews>
    <sheetView showGridLines="0" workbookViewId="0">
      <selection activeCell="A126" sqref="A126"/>
    </sheetView>
  </sheetViews>
  <sheetFormatPr defaultColWidth="8" defaultRowHeight="13.2" x14ac:dyDescent="0.25"/>
  <cols>
    <col min="1" max="1" width="61.6640625" style="16" customWidth="1"/>
    <col min="2" max="6" width="13.109375" style="16" customWidth="1"/>
    <col min="7" max="11" width="8" style="15"/>
    <col min="12" max="13" width="8" style="16"/>
    <col min="14" max="14" width="61.6640625" style="16" customWidth="1"/>
    <col min="15" max="15" width="13.109375" style="16" customWidth="1"/>
    <col min="16" max="16" width="17.44140625" style="16" customWidth="1"/>
    <col min="17" max="17" width="13.109375" style="16" customWidth="1"/>
    <col min="18" max="18" width="8" style="16"/>
    <col min="19" max="19" width="10.44140625" style="16" customWidth="1"/>
    <col min="20" max="20" width="8" style="16"/>
    <col min="21" max="21" width="9" style="16" bestFit="1" customWidth="1"/>
    <col min="22" max="16384" width="8" style="16"/>
  </cols>
  <sheetData>
    <row r="1" spans="1:34" x14ac:dyDescent="0.25">
      <c r="N1" s="299" t="s">
        <v>31</v>
      </c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</row>
    <row r="2" spans="1:34" ht="21" thickBot="1" x14ac:dyDescent="0.3">
      <c r="A2" s="12" t="s">
        <v>35</v>
      </c>
      <c r="B2" s="13">
        <v>2018</v>
      </c>
      <c r="C2" s="13">
        <v>2019</v>
      </c>
      <c r="D2" s="13">
        <v>2020</v>
      </c>
      <c r="E2" s="14">
        <v>2021</v>
      </c>
      <c r="F2" s="14">
        <v>2022</v>
      </c>
      <c r="N2" s="12" t="s">
        <v>35</v>
      </c>
      <c r="O2" s="252" t="s">
        <v>76</v>
      </c>
      <c r="P2" s="263" t="s">
        <v>77</v>
      </c>
      <c r="Q2" s="261">
        <v>2024</v>
      </c>
      <c r="R2" s="279"/>
      <c r="S2" s="279"/>
      <c r="T2" s="279"/>
      <c r="U2" s="279"/>
      <c r="V2" s="280"/>
      <c r="W2" s="280"/>
      <c r="X2" s="279"/>
      <c r="Y2" s="279"/>
      <c r="Z2" s="279"/>
      <c r="AA2" s="279"/>
      <c r="AB2" s="279"/>
      <c r="AC2" s="279"/>
      <c r="AD2" s="279"/>
      <c r="AE2" s="279"/>
      <c r="AF2" s="279"/>
      <c r="AG2" s="279"/>
      <c r="AH2" s="279"/>
    </row>
    <row r="3" spans="1:34" ht="13.8" thickTop="1" x14ac:dyDescent="0.25">
      <c r="A3" s="17" t="s">
        <v>36</v>
      </c>
      <c r="B3" s="18">
        <v>23470</v>
      </c>
      <c r="C3" s="18">
        <v>24191</v>
      </c>
      <c r="D3" s="18">
        <v>23866</v>
      </c>
      <c r="E3" s="18">
        <v>25080</v>
      </c>
      <c r="F3" s="19">
        <v>26710</v>
      </c>
      <c r="G3" s="20"/>
      <c r="H3" s="20"/>
      <c r="I3" s="20"/>
      <c r="J3" s="20"/>
      <c r="K3" s="20"/>
      <c r="N3" s="300" t="s">
        <v>58</v>
      </c>
      <c r="O3" s="21">
        <f>'[7]1.2 WYNIKI_GRUPA_ROE_ROA'!$I112</f>
        <v>3600</v>
      </c>
      <c r="P3" s="21">
        <f>'[8]1.2 WYNIKI_GRUPA_ROE_ROA'!$I112</f>
        <v>4122</v>
      </c>
      <c r="Q3" s="21">
        <f>'[8]1.2 WYNIKI_GRUPA_ROE_ROA'!$H112</f>
        <v>4307</v>
      </c>
      <c r="R3" s="279"/>
      <c r="S3" s="279"/>
      <c r="T3" s="279"/>
      <c r="U3" s="281"/>
      <c r="V3" s="282"/>
      <c r="W3" s="282"/>
      <c r="X3" s="279"/>
      <c r="Y3" s="279"/>
      <c r="Z3" s="279"/>
      <c r="AA3" s="279"/>
      <c r="AB3" s="279"/>
      <c r="AC3" s="282"/>
      <c r="AD3" s="282"/>
      <c r="AE3" s="279"/>
      <c r="AF3" s="279"/>
      <c r="AG3" s="279"/>
      <c r="AH3" s="279"/>
    </row>
    <row r="4" spans="1:34" x14ac:dyDescent="0.25">
      <c r="A4" s="300" t="s">
        <v>37</v>
      </c>
      <c r="B4" s="21">
        <v>22350</v>
      </c>
      <c r="C4" s="21">
        <v>23090</v>
      </c>
      <c r="D4" s="21">
        <v>23024</v>
      </c>
      <c r="E4" s="21">
        <v>23232</v>
      </c>
      <c r="F4" s="22">
        <v>24297</v>
      </c>
      <c r="G4" s="20"/>
      <c r="H4" s="20"/>
      <c r="I4" s="20"/>
      <c r="J4" s="20"/>
      <c r="K4" s="20"/>
      <c r="N4" s="17" t="s">
        <v>59</v>
      </c>
      <c r="O4" s="18">
        <f>'[7]1.2 WYNIKI_GRUPA_ROE_ROA'!$I113</f>
        <v>24745</v>
      </c>
      <c r="P4" s="18">
        <f>'[8]1.2 WYNIKI_GRUPA_ROE_ROA'!$I113</f>
        <v>26868</v>
      </c>
      <c r="Q4" s="18">
        <f>'[8]1.2 WYNIKI_GRUPA_ROE_ROA'!$H113</f>
        <v>29423</v>
      </c>
      <c r="R4" s="279"/>
      <c r="S4" s="279"/>
      <c r="T4" s="279"/>
      <c r="U4" s="281"/>
      <c r="V4" s="282"/>
      <c r="W4" s="282"/>
      <c r="X4" s="279"/>
      <c r="Y4" s="279"/>
      <c r="Z4" s="279"/>
      <c r="AA4" s="279"/>
      <c r="AB4" s="279"/>
      <c r="AC4" s="282"/>
      <c r="AD4" s="282"/>
      <c r="AE4" s="279"/>
      <c r="AF4" s="279"/>
      <c r="AG4" s="279"/>
      <c r="AH4" s="279"/>
    </row>
    <row r="5" spans="1:34" x14ac:dyDescent="0.25">
      <c r="A5" s="17" t="s">
        <v>38</v>
      </c>
      <c r="B5" s="18">
        <v>3355</v>
      </c>
      <c r="C5" s="18">
        <v>3279</v>
      </c>
      <c r="D5" s="18">
        <v>3166</v>
      </c>
      <c r="E5" s="18">
        <v>3544</v>
      </c>
      <c r="F5" s="19">
        <v>3687</v>
      </c>
      <c r="G5" s="20"/>
      <c r="H5" s="20"/>
      <c r="I5" s="20"/>
      <c r="J5" s="20"/>
      <c r="K5" s="20"/>
      <c r="N5" s="300" t="s">
        <v>60</v>
      </c>
      <c r="O5" s="21">
        <f>'[7]1.2 WYNIKI_GRUPA_ROE_ROA'!$I114</f>
        <v>-21145</v>
      </c>
      <c r="P5" s="21">
        <f>'[8]1.2 WYNIKI_GRUPA_ROE_ROA'!$I114</f>
        <v>-22746</v>
      </c>
      <c r="Q5" s="21">
        <f>'[8]1.2 WYNIKI_GRUPA_ROE_ROA'!$H114</f>
        <v>-25116</v>
      </c>
      <c r="R5" s="279"/>
      <c r="S5" s="279"/>
      <c r="T5" s="279"/>
      <c r="U5" s="281"/>
      <c r="V5" s="282"/>
      <c r="W5" s="282"/>
      <c r="X5" s="279"/>
      <c r="Y5" s="279"/>
      <c r="Z5" s="279"/>
      <c r="AA5" s="279"/>
      <c r="AB5" s="279"/>
      <c r="AC5" s="282"/>
      <c r="AD5" s="282"/>
      <c r="AE5" s="279"/>
      <c r="AF5" s="279"/>
      <c r="AG5" s="279"/>
      <c r="AH5" s="279"/>
    </row>
    <row r="6" spans="1:34" x14ac:dyDescent="0.25">
      <c r="A6" s="300" t="s">
        <v>39</v>
      </c>
      <c r="B6" s="21">
        <v>9931</v>
      </c>
      <c r="C6" s="21">
        <v>11298</v>
      </c>
      <c r="D6" s="21">
        <v>8486</v>
      </c>
      <c r="E6" s="21">
        <v>9555</v>
      </c>
      <c r="F6" s="22">
        <v>15183</v>
      </c>
      <c r="G6" s="20"/>
      <c r="H6" s="20"/>
      <c r="I6" s="20"/>
      <c r="J6" s="20"/>
      <c r="K6" s="20"/>
      <c r="N6" s="17" t="s">
        <v>61</v>
      </c>
      <c r="O6" s="18">
        <f>'[7]1.2 WYNIKI_GRUPA_ROE_ROA'!$I115</f>
        <v>63</v>
      </c>
      <c r="P6" s="18">
        <f>'[8]1.2 WYNIKI_GRUPA_ROE_ROA'!$I115</f>
        <v>-103</v>
      </c>
      <c r="Q6" s="18">
        <f>'[8]1.2 WYNIKI_GRUPA_ROE_ROA'!$H115</f>
        <v>-792</v>
      </c>
      <c r="R6" s="279"/>
      <c r="S6" s="279"/>
      <c r="T6" s="279"/>
      <c r="U6" s="281"/>
      <c r="V6" s="282"/>
      <c r="W6" s="282"/>
      <c r="X6" s="279"/>
      <c r="Y6" s="279"/>
      <c r="Z6" s="279"/>
      <c r="AA6" s="279"/>
      <c r="AB6" s="279"/>
      <c r="AC6" s="282"/>
      <c r="AD6" s="282"/>
      <c r="AE6" s="279"/>
      <c r="AF6" s="279"/>
      <c r="AG6" s="279"/>
      <c r="AH6" s="279"/>
    </row>
    <row r="7" spans="1:34" x14ac:dyDescent="0.25">
      <c r="A7" s="17" t="s">
        <v>40</v>
      </c>
      <c r="B7" s="18">
        <v>-14563</v>
      </c>
      <c r="C7" s="18">
        <v>-15695</v>
      </c>
      <c r="D7" s="18">
        <v>-15580</v>
      </c>
      <c r="E7" s="18">
        <v>-15731</v>
      </c>
      <c r="F7" s="19">
        <v>-15542</v>
      </c>
      <c r="G7" s="20"/>
      <c r="H7" s="20"/>
      <c r="I7" s="20"/>
      <c r="J7" s="20"/>
      <c r="K7" s="20"/>
      <c r="N7" s="47" t="s">
        <v>62</v>
      </c>
      <c r="O7" s="21">
        <f>'[7]1.2 WYNIKI_GRUPA_ROE_ROA'!$I116</f>
        <v>-1126</v>
      </c>
      <c r="P7" s="21">
        <f>'[8]1.2 WYNIKI_GRUPA_ROE_ROA'!$I116</f>
        <v>-1514</v>
      </c>
      <c r="Q7" s="21">
        <f>'[8]1.2 WYNIKI_GRUPA_ROE_ROA'!$H116</f>
        <v>-1882</v>
      </c>
      <c r="R7" s="279"/>
      <c r="S7" s="279"/>
      <c r="T7" s="279"/>
      <c r="U7" s="281"/>
      <c r="V7" s="282"/>
      <c r="W7" s="282"/>
      <c r="X7" s="279"/>
      <c r="Y7" s="279"/>
      <c r="Z7" s="279"/>
      <c r="AA7" s="279"/>
      <c r="AB7" s="279"/>
      <c r="AC7" s="282"/>
      <c r="AD7" s="282"/>
      <c r="AE7" s="279"/>
      <c r="AF7" s="279"/>
      <c r="AG7" s="279"/>
      <c r="AH7" s="279"/>
    </row>
    <row r="8" spans="1:34" x14ac:dyDescent="0.25">
      <c r="A8" s="300" t="s">
        <v>41</v>
      </c>
      <c r="B8" s="21">
        <v>-3130</v>
      </c>
      <c r="C8" s="21">
        <v>-3363</v>
      </c>
      <c r="D8" s="21">
        <v>-3317</v>
      </c>
      <c r="E8" s="21">
        <v>-3572</v>
      </c>
      <c r="F8" s="22">
        <v>-3903</v>
      </c>
      <c r="G8" s="20"/>
      <c r="H8" s="20"/>
      <c r="I8" s="20"/>
      <c r="J8" s="20"/>
      <c r="K8" s="20"/>
      <c r="N8" s="47" t="s">
        <v>63</v>
      </c>
      <c r="O8" s="21">
        <f>'[7]1.2 WYNIKI_GRUPA_ROE_ROA'!$I117</f>
        <v>1189</v>
      </c>
      <c r="P8" s="21">
        <f>'[8]1.2 WYNIKI_GRUPA_ROE_ROA'!$I117</f>
        <v>1411</v>
      </c>
      <c r="Q8" s="21">
        <f>'[8]1.2 WYNIKI_GRUPA_ROE_ROA'!$H117</f>
        <v>1090</v>
      </c>
      <c r="R8" s="279"/>
      <c r="S8" s="279"/>
      <c r="T8" s="279"/>
      <c r="U8" s="281"/>
      <c r="V8" s="282"/>
      <c r="W8" s="282"/>
      <c r="X8" s="279"/>
      <c r="Y8" s="279"/>
      <c r="Z8" s="279"/>
      <c r="AA8" s="279"/>
      <c r="AB8" s="279"/>
      <c r="AC8" s="282"/>
      <c r="AD8" s="282"/>
      <c r="AE8" s="279"/>
      <c r="AF8" s="279"/>
      <c r="AG8" s="279"/>
      <c r="AH8" s="279"/>
    </row>
    <row r="9" spans="1:34" x14ac:dyDescent="0.25">
      <c r="A9" s="17" t="s">
        <v>42</v>
      </c>
      <c r="B9" s="18">
        <v>-6609</v>
      </c>
      <c r="C9" s="18">
        <v>-6606</v>
      </c>
      <c r="D9" s="18">
        <v>-6597</v>
      </c>
      <c r="E9" s="18">
        <v>-6826</v>
      </c>
      <c r="F9" s="19">
        <v>-7575</v>
      </c>
      <c r="G9" s="20"/>
      <c r="H9" s="20"/>
      <c r="I9" s="20"/>
      <c r="J9" s="20"/>
      <c r="K9" s="20"/>
      <c r="N9" s="300" t="s">
        <v>64</v>
      </c>
      <c r="O9" s="21">
        <f>'[7]1.2 WYNIKI_GRUPA_ROE_ROA'!$I118</f>
        <v>3663</v>
      </c>
      <c r="P9" s="21">
        <f>'[8]1.2 WYNIKI_GRUPA_ROE_ROA'!$I118</f>
        <v>4019</v>
      </c>
      <c r="Q9" s="21">
        <f>'[8]1.2 WYNIKI_GRUPA_ROE_ROA'!$H118</f>
        <v>3515</v>
      </c>
      <c r="R9" s="279"/>
      <c r="S9" s="279"/>
      <c r="T9" s="279"/>
      <c r="U9" s="281"/>
      <c r="V9" s="282"/>
      <c r="W9" s="282"/>
      <c r="X9" s="279"/>
      <c r="Y9" s="279"/>
      <c r="Z9" s="279"/>
      <c r="AA9" s="279"/>
      <c r="AB9" s="279"/>
      <c r="AC9" s="282"/>
      <c r="AD9" s="282"/>
      <c r="AE9" s="279"/>
      <c r="AF9" s="279"/>
      <c r="AG9" s="279"/>
      <c r="AH9" s="279"/>
    </row>
    <row r="10" spans="1:34" x14ac:dyDescent="0.25">
      <c r="A10" s="300" t="s">
        <v>43</v>
      </c>
      <c r="B10" s="21">
        <v>-2046</v>
      </c>
      <c r="C10" s="21">
        <v>-2129</v>
      </c>
      <c r="D10" s="21">
        <v>-1134</v>
      </c>
      <c r="E10" s="21">
        <v>-418</v>
      </c>
      <c r="F10" s="22">
        <v>-4767</v>
      </c>
      <c r="G10" s="20"/>
      <c r="H10" s="20"/>
      <c r="I10" s="20"/>
      <c r="J10" s="20"/>
      <c r="K10" s="20"/>
      <c r="N10" s="17" t="s">
        <v>65</v>
      </c>
      <c r="O10" s="18">
        <f>'[7]1.2 WYNIKI_GRUPA_ROE_ROA'!$I119</f>
        <v>-408</v>
      </c>
      <c r="P10" s="18">
        <f>'[8]1.2 WYNIKI_GRUPA_ROE_ROA'!$I119</f>
        <v>-1786</v>
      </c>
      <c r="Q10" s="18">
        <f>'[8]1.2 WYNIKI_GRUPA_ROE_ROA'!$H119</f>
        <v>-1565</v>
      </c>
      <c r="R10" s="279"/>
      <c r="S10" s="279"/>
      <c r="T10" s="279"/>
      <c r="U10" s="281"/>
      <c r="V10" s="282"/>
      <c r="W10" s="282"/>
      <c r="X10" s="279"/>
      <c r="Y10" s="279"/>
      <c r="Z10" s="279"/>
      <c r="AA10" s="279"/>
      <c r="AB10" s="279"/>
      <c r="AC10" s="282"/>
      <c r="AD10" s="282"/>
      <c r="AE10" s="279"/>
      <c r="AF10" s="279"/>
      <c r="AG10" s="279"/>
      <c r="AH10" s="279"/>
    </row>
    <row r="11" spans="1:34" x14ac:dyDescent="0.25">
      <c r="A11" s="17" t="s">
        <v>44</v>
      </c>
      <c r="B11" s="18">
        <v>-2201</v>
      </c>
      <c r="C11" s="18">
        <v>-2790</v>
      </c>
      <c r="D11" s="18">
        <v>-3990</v>
      </c>
      <c r="E11" s="18">
        <v>-2315</v>
      </c>
      <c r="F11" s="19">
        <v>-3750</v>
      </c>
      <c r="G11" s="20"/>
      <c r="H11" s="20"/>
      <c r="I11" s="20"/>
      <c r="J11" s="20"/>
      <c r="K11" s="20"/>
      <c r="N11" s="300" t="s">
        <v>66</v>
      </c>
      <c r="O11" s="21">
        <f>'[7]1.2 WYNIKI_GRUPA_ROE_ROA'!$I120</f>
        <v>30</v>
      </c>
      <c r="P11" s="21">
        <f>'[8]1.2 WYNIKI_GRUPA_ROE_ROA'!$I120</f>
        <v>38</v>
      </c>
      <c r="Q11" s="21">
        <f>'[8]1.2 WYNIKI_GRUPA_ROE_ROA'!$H120</f>
        <v>140</v>
      </c>
      <c r="R11" s="279"/>
      <c r="S11" s="279"/>
      <c r="T11" s="279"/>
      <c r="U11" s="281"/>
      <c r="V11" s="282"/>
      <c r="W11" s="282"/>
      <c r="X11" s="279"/>
      <c r="Y11" s="279"/>
      <c r="Z11" s="279"/>
      <c r="AA11" s="279"/>
      <c r="AB11" s="279"/>
      <c r="AC11" s="282"/>
      <c r="AD11" s="282"/>
      <c r="AE11" s="279"/>
      <c r="AF11" s="279"/>
      <c r="AG11" s="279"/>
      <c r="AH11" s="279"/>
    </row>
    <row r="12" spans="1:34" x14ac:dyDescent="0.25">
      <c r="A12" s="300" t="s">
        <v>45</v>
      </c>
      <c r="B12" s="21">
        <v>7087</v>
      </c>
      <c r="C12" s="21">
        <v>7084</v>
      </c>
      <c r="D12" s="21">
        <v>4058</v>
      </c>
      <c r="E12" s="21">
        <v>7469</v>
      </c>
      <c r="F12" s="22">
        <v>7630</v>
      </c>
      <c r="G12" s="20"/>
      <c r="H12" s="20"/>
      <c r="I12" s="20"/>
      <c r="J12" s="20"/>
      <c r="K12" s="20"/>
      <c r="N12" s="226" t="s">
        <v>39</v>
      </c>
      <c r="O12" s="18">
        <f>'[7]1.2 WYNIKI_GRUPA_ROE_ROA'!$I122</f>
        <v>15353</v>
      </c>
      <c r="P12" s="18">
        <f>'[8]1.2 WYNIKI_GRUPA_ROE_ROA'!$I$122</f>
        <v>28125</v>
      </c>
      <c r="Q12" s="18">
        <f>'[8]1.2 WYNIKI_GRUPA_ROE_ROA'!$H$122</f>
        <v>28208</v>
      </c>
      <c r="R12" s="279"/>
      <c r="S12" s="279"/>
      <c r="T12" s="279"/>
      <c r="U12" s="281"/>
      <c r="V12" s="282"/>
      <c r="W12" s="282"/>
      <c r="X12" s="279"/>
      <c r="Y12" s="283"/>
      <c r="Z12" s="283"/>
      <c r="AA12" s="279"/>
      <c r="AB12" s="279"/>
      <c r="AC12" s="282"/>
      <c r="AD12" s="282"/>
      <c r="AE12" s="279"/>
      <c r="AF12" s="279"/>
      <c r="AG12" s="279"/>
      <c r="AH12" s="279"/>
    </row>
    <row r="13" spans="1:34" x14ac:dyDescent="0.25">
      <c r="A13" s="17" t="s">
        <v>46</v>
      </c>
      <c r="B13" s="18">
        <v>-1</v>
      </c>
      <c r="C13" s="18">
        <v>-4</v>
      </c>
      <c r="D13" s="18">
        <v>0</v>
      </c>
      <c r="E13" s="18">
        <v>-15</v>
      </c>
      <c r="F13" s="19">
        <v>-25</v>
      </c>
      <c r="G13" s="20"/>
      <c r="H13" s="20"/>
      <c r="I13" s="20"/>
      <c r="J13" s="20"/>
      <c r="K13" s="20"/>
      <c r="N13" s="300" t="s">
        <v>67</v>
      </c>
      <c r="O13" s="21">
        <f>'[7]1.2 WYNIKI_GRUPA_ROE_ROA'!$I121</f>
        <v>3687</v>
      </c>
      <c r="P13" s="21">
        <f>'[8]1.2 WYNIKI_GRUPA_ROE_ROA'!$I$121</f>
        <v>3786</v>
      </c>
      <c r="Q13" s="21">
        <f>'[8]1.2 WYNIKI_GRUPA_ROE_ROA'!$H$121</f>
        <v>3842</v>
      </c>
      <c r="R13" s="279"/>
      <c r="S13" s="279"/>
      <c r="T13" s="279"/>
      <c r="U13" s="281"/>
      <c r="V13" s="282"/>
      <c r="W13" s="282"/>
      <c r="X13" s="279"/>
      <c r="Y13" s="283"/>
      <c r="Z13" s="283"/>
      <c r="AA13" s="279"/>
      <c r="AB13" s="279"/>
      <c r="AC13" s="282"/>
      <c r="AD13" s="282"/>
      <c r="AE13" s="279"/>
      <c r="AF13" s="279"/>
      <c r="AG13" s="279"/>
      <c r="AH13" s="279"/>
    </row>
    <row r="14" spans="1:34" x14ac:dyDescent="0.25">
      <c r="A14" s="300" t="s">
        <v>47</v>
      </c>
      <c r="B14" s="21">
        <v>7086</v>
      </c>
      <c r="C14" s="21">
        <v>7080</v>
      </c>
      <c r="D14" s="21">
        <v>4058</v>
      </c>
      <c r="E14" s="21">
        <v>7454</v>
      </c>
      <c r="F14" s="22">
        <v>7605</v>
      </c>
      <c r="G14" s="20"/>
      <c r="H14" s="20"/>
      <c r="I14" s="20"/>
      <c r="J14" s="20"/>
      <c r="K14" s="20"/>
      <c r="N14" s="17" t="s">
        <v>68</v>
      </c>
      <c r="O14" s="18">
        <f>'[7]1.2 WYNIKI_GRUPA_ROE_ROA'!$I$123</f>
        <v>-5450</v>
      </c>
      <c r="P14" s="18" t="s">
        <v>32</v>
      </c>
      <c r="Q14" s="18" t="s">
        <v>32</v>
      </c>
      <c r="R14" s="279"/>
      <c r="S14" s="279"/>
      <c r="T14" s="279"/>
      <c r="U14" s="281"/>
      <c r="V14" s="282"/>
      <c r="W14" s="282"/>
      <c r="X14" s="279"/>
      <c r="Y14" s="279"/>
      <c r="Z14" s="279"/>
      <c r="AA14" s="279"/>
      <c r="AB14" s="279"/>
      <c r="AC14" s="282"/>
      <c r="AD14" s="282"/>
      <c r="AE14" s="279"/>
      <c r="AF14" s="279"/>
      <c r="AG14" s="279"/>
      <c r="AH14" s="279"/>
    </row>
    <row r="15" spans="1:34" x14ac:dyDescent="0.25">
      <c r="A15" s="17" t="s">
        <v>48</v>
      </c>
      <c r="B15" s="18">
        <v>5368</v>
      </c>
      <c r="C15" s="18">
        <v>5185</v>
      </c>
      <c r="D15" s="18">
        <v>2530</v>
      </c>
      <c r="E15" s="18">
        <v>5434</v>
      </c>
      <c r="F15" s="19">
        <v>5259</v>
      </c>
      <c r="G15" s="20"/>
      <c r="H15" s="20"/>
      <c r="I15" s="20"/>
      <c r="J15" s="20"/>
      <c r="K15" s="20"/>
      <c r="N15" s="300" t="s">
        <v>69</v>
      </c>
      <c r="O15" s="21" t="s">
        <v>32</v>
      </c>
      <c r="P15" s="21">
        <f>'[8]1.2 WYNIKI_GRUPA_ROE_ROA'!$I$123</f>
        <v>-9701</v>
      </c>
      <c r="Q15" s="21">
        <f>'[8]1.2 WYNIKI_GRUPA_ROE_ROA'!$H$123</f>
        <v>-10514</v>
      </c>
      <c r="R15" s="279"/>
      <c r="S15" s="279"/>
      <c r="T15" s="279"/>
      <c r="U15" s="281"/>
      <c r="V15" s="282"/>
      <c r="W15" s="282"/>
      <c r="X15" s="279"/>
      <c r="Y15" s="279"/>
      <c r="Z15" s="279"/>
      <c r="AA15" s="279"/>
      <c r="AB15" s="279"/>
      <c r="AC15" s="282"/>
      <c r="AD15" s="282"/>
      <c r="AE15" s="279"/>
      <c r="AF15" s="279"/>
      <c r="AG15" s="279"/>
      <c r="AH15" s="279"/>
    </row>
    <row r="16" spans="1:34" x14ac:dyDescent="0.25">
      <c r="A16" s="300" t="s">
        <v>49</v>
      </c>
      <c r="B16" s="21">
        <v>3213</v>
      </c>
      <c r="C16" s="21">
        <v>3295</v>
      </c>
      <c r="D16" s="21">
        <v>1912</v>
      </c>
      <c r="E16" s="21">
        <v>3336</v>
      </c>
      <c r="F16" s="22">
        <v>3374</v>
      </c>
      <c r="G16" s="20"/>
      <c r="H16" s="20"/>
      <c r="I16" s="20"/>
      <c r="J16" s="20"/>
      <c r="K16" s="20"/>
      <c r="N16" s="17" t="s">
        <v>74</v>
      </c>
      <c r="O16" s="19" t="s">
        <v>32</v>
      </c>
      <c r="P16" s="19">
        <f>'[8]1.2 WYNIKI_GRUPA_ROE_ROA'!$I$124</f>
        <v>-369</v>
      </c>
      <c r="Q16" s="19">
        <f>'[8]1.2 WYNIKI_GRUPA_ROE_ROA'!$H$124</f>
        <v>-729</v>
      </c>
      <c r="R16" s="279"/>
      <c r="S16" s="279"/>
      <c r="T16" s="279"/>
      <c r="U16" s="281"/>
      <c r="V16" s="282"/>
      <c r="W16" s="282"/>
      <c r="X16" s="279"/>
      <c r="Y16" s="279"/>
      <c r="Z16" s="279"/>
      <c r="AA16" s="279"/>
      <c r="AB16" s="279"/>
      <c r="AC16" s="282"/>
      <c r="AD16" s="282"/>
      <c r="AE16" s="279"/>
      <c r="AF16" s="279"/>
      <c r="AG16" s="279"/>
      <c r="AH16" s="279"/>
    </row>
    <row r="17" spans="1:34" x14ac:dyDescent="0.25">
      <c r="A17" s="17" t="s">
        <v>50</v>
      </c>
      <c r="B17" s="18">
        <v>2155</v>
      </c>
      <c r="C17" s="18">
        <v>1890</v>
      </c>
      <c r="D17" s="18">
        <v>618</v>
      </c>
      <c r="E17" s="18">
        <v>2098</v>
      </c>
      <c r="F17" s="19">
        <v>1885</v>
      </c>
      <c r="G17" s="20"/>
      <c r="H17" s="20"/>
      <c r="I17" s="20"/>
      <c r="J17" s="20"/>
      <c r="K17" s="20"/>
      <c r="N17" s="300" t="s">
        <v>43</v>
      </c>
      <c r="O17" s="21">
        <f>'[7]1.2 WYNIKI_GRUPA_ROE_ROA'!$I$124</f>
        <v>-4767</v>
      </c>
      <c r="P17" s="21">
        <f>'[8]1.2 WYNIKI_GRUPA_ROE_ROA'!$I$125</f>
        <v>-8890</v>
      </c>
      <c r="Q17" s="21">
        <f>'[8]1.2 WYNIKI_GRUPA_ROE_ROA'!$H$125</f>
        <v>-8243</v>
      </c>
      <c r="R17" s="279"/>
      <c r="S17" s="279"/>
      <c r="T17" s="279"/>
      <c r="U17" s="281"/>
      <c r="V17" s="282"/>
      <c r="W17" s="282"/>
      <c r="X17" s="279"/>
      <c r="Y17" s="279"/>
      <c r="Z17" s="279"/>
      <c r="AA17" s="279"/>
      <c r="AB17" s="279"/>
      <c r="AC17" s="282"/>
      <c r="AD17" s="282"/>
      <c r="AE17" s="279"/>
      <c r="AF17" s="279"/>
      <c r="AG17" s="279"/>
      <c r="AH17" s="279"/>
    </row>
    <row r="18" spans="1:34" x14ac:dyDescent="0.25">
      <c r="A18" s="184" t="s">
        <v>51</v>
      </c>
      <c r="B18" s="21">
        <v>863347220</v>
      </c>
      <c r="C18" s="21">
        <v>863285340</v>
      </c>
      <c r="D18" s="21">
        <v>863332499</v>
      </c>
      <c r="E18" s="21">
        <v>863344936</v>
      </c>
      <c r="F18" s="22">
        <v>863390384</v>
      </c>
      <c r="G18" s="20"/>
      <c r="H18" s="20"/>
      <c r="I18" s="20"/>
      <c r="J18" s="20"/>
      <c r="K18" s="20"/>
      <c r="N18" s="17" t="s">
        <v>70</v>
      </c>
      <c r="O18" s="18">
        <f>'[7]1.2 WYNIKI_GRUPA_ROE_ROA'!$I$125</f>
        <v>-3946</v>
      </c>
      <c r="P18" s="18">
        <f>'[8]1.2 WYNIKI_GRUPA_ROE_ROA'!$I$126</f>
        <v>913</v>
      </c>
      <c r="Q18" s="18">
        <f>'[8]1.2 WYNIKI_GRUPA_ROE_ROA'!$H$126</f>
        <v>1043</v>
      </c>
      <c r="R18" s="279"/>
      <c r="S18" s="279"/>
      <c r="T18" s="279"/>
      <c r="U18" s="281"/>
      <c r="V18" s="282"/>
      <c r="W18" s="282"/>
      <c r="X18" s="281"/>
      <c r="Y18" s="281"/>
      <c r="Z18" s="279"/>
      <c r="AA18" s="279"/>
      <c r="AB18" s="279"/>
      <c r="AC18" s="282"/>
      <c r="AD18" s="282"/>
      <c r="AE18" s="279"/>
      <c r="AF18" s="279"/>
      <c r="AG18" s="279"/>
      <c r="AH18" s="279"/>
    </row>
    <row r="19" spans="1:34" x14ac:dyDescent="0.25">
      <c r="A19" s="226" t="s">
        <v>52</v>
      </c>
      <c r="B19" s="247">
        <v>863523000</v>
      </c>
      <c r="C19" s="247">
        <v>863523000</v>
      </c>
      <c r="D19" s="247">
        <v>863523000</v>
      </c>
      <c r="E19" s="247">
        <v>863523000</v>
      </c>
      <c r="F19" s="248">
        <v>863523000</v>
      </c>
      <c r="G19" s="20"/>
      <c r="H19" s="20"/>
      <c r="I19" s="20"/>
      <c r="J19" s="20"/>
      <c r="K19" s="20"/>
      <c r="N19" s="182" t="s">
        <v>45</v>
      </c>
      <c r="O19" s="21">
        <f>'[7]1.2 WYNIKI_GRUPA_ROE_ROA'!$I126</f>
        <v>8162</v>
      </c>
      <c r="P19" s="21">
        <f>'[8]1.2 WYNIKI_GRUPA_ROE_ROA'!$I$127</f>
        <v>16135</v>
      </c>
      <c r="Q19" s="21">
        <f>'[8]1.2 WYNIKI_GRUPA_ROE_ROA'!$H$127</f>
        <v>15697</v>
      </c>
      <c r="R19" s="279"/>
      <c r="S19" s="279"/>
      <c r="T19" s="279"/>
      <c r="U19" s="281"/>
      <c r="V19" s="282"/>
      <c r="W19" s="282"/>
      <c r="X19" s="279"/>
      <c r="Y19" s="279"/>
      <c r="Z19" s="279"/>
      <c r="AA19" s="279"/>
      <c r="AB19" s="279"/>
      <c r="AC19" s="282"/>
      <c r="AD19" s="282"/>
      <c r="AE19" s="279"/>
      <c r="AF19" s="279"/>
      <c r="AG19" s="279"/>
      <c r="AH19" s="279"/>
    </row>
    <row r="20" spans="1:34" x14ac:dyDescent="0.25">
      <c r="A20" s="184" t="s">
        <v>53</v>
      </c>
      <c r="B20" s="23">
        <v>3.7215617605162383</v>
      </c>
      <c r="C20" s="23">
        <v>3.8168144961201356</v>
      </c>
      <c r="D20" s="23">
        <v>2.2146739549532466</v>
      </c>
      <c r="E20" s="23">
        <v>3.8640407337722542</v>
      </c>
      <c r="F20" s="24">
        <v>3.9078498701463418</v>
      </c>
      <c r="G20" s="20"/>
      <c r="H20" s="20"/>
      <c r="I20" s="20"/>
      <c r="J20" s="20"/>
      <c r="K20" s="20"/>
      <c r="N20" s="17" t="s">
        <v>71</v>
      </c>
      <c r="O20" s="18">
        <f>'[7]1.2 WYNIKI_GRUPA_ROE_ROA'!$I127</f>
        <v>-25</v>
      </c>
      <c r="P20" s="18">
        <f>'[8]1.2 WYNIKI_GRUPA_ROE_ROA'!$I$128</f>
        <v>10</v>
      </c>
      <c r="Q20" s="18">
        <f>'[8]1.2 WYNIKI_GRUPA_ROE_ROA'!$H$128</f>
        <v>8</v>
      </c>
      <c r="R20" s="279"/>
      <c r="S20" s="279"/>
      <c r="T20" s="279"/>
      <c r="U20" s="281"/>
      <c r="V20" s="282"/>
      <c r="W20" s="282"/>
      <c r="X20" s="279"/>
      <c r="Y20" s="279"/>
      <c r="Z20" s="279"/>
      <c r="AA20" s="279"/>
      <c r="AB20" s="279"/>
      <c r="AC20" s="282"/>
      <c r="AD20" s="282"/>
      <c r="AE20" s="279"/>
      <c r="AF20" s="279"/>
      <c r="AG20" s="279"/>
      <c r="AH20" s="279"/>
    </row>
    <row r="21" spans="1:34" x14ac:dyDescent="0.25">
      <c r="A21" s="226" t="s">
        <v>54</v>
      </c>
      <c r="B21" s="18">
        <v>2711.8809999999999</v>
      </c>
      <c r="C21" s="18">
        <v>2651.0120000000002</v>
      </c>
      <c r="D21" s="18">
        <v>1918.78</v>
      </c>
      <c r="E21" s="18">
        <v>2028.335</v>
      </c>
      <c r="F21" s="19">
        <v>1636.7739999999999</v>
      </c>
      <c r="G21" s="20"/>
      <c r="H21" s="20"/>
      <c r="I21" s="20"/>
      <c r="J21" s="20"/>
      <c r="K21" s="20"/>
      <c r="N21" s="182" t="s">
        <v>47</v>
      </c>
      <c r="O21" s="21">
        <f>'[7]1.2 WYNIKI_GRUPA_ROE_ROA'!$I128</f>
        <v>8137</v>
      </c>
      <c r="P21" s="21">
        <f>'[8]1.2 WYNIKI_GRUPA_ROE_ROA'!$I$129</f>
        <v>16145</v>
      </c>
      <c r="Q21" s="21">
        <f>'[8]1.2 WYNIKI_GRUPA_ROE_ROA'!$H$129</f>
        <v>15705</v>
      </c>
      <c r="R21" s="279"/>
      <c r="S21" s="279"/>
      <c r="T21" s="279"/>
      <c r="U21" s="281"/>
      <c r="V21" s="282"/>
      <c r="W21" s="282"/>
      <c r="X21" s="279"/>
      <c r="Y21" s="279"/>
      <c r="Z21" s="279"/>
      <c r="AA21" s="279"/>
      <c r="AB21" s="279"/>
      <c r="AC21" s="282"/>
      <c r="AD21" s="282"/>
      <c r="AE21" s="279"/>
      <c r="AF21" s="279"/>
      <c r="AG21" s="279"/>
      <c r="AH21" s="279"/>
    </row>
    <row r="22" spans="1:34" x14ac:dyDescent="0.25">
      <c r="A22" s="184" t="s">
        <v>55</v>
      </c>
      <c r="B22" s="23">
        <v>3.1404849668161705</v>
      </c>
      <c r="C22" s="23">
        <v>3.0699958194512478</v>
      </c>
      <c r="D22" s="23">
        <v>2.2220369347429076</v>
      </c>
      <c r="E22" s="23">
        <v>2.3489067459697077</v>
      </c>
      <c r="F22" s="24">
        <v>1.8954608041708212</v>
      </c>
      <c r="G22" s="20"/>
      <c r="H22" s="20"/>
      <c r="I22" s="20"/>
      <c r="J22" s="20"/>
      <c r="K22" s="25"/>
      <c r="N22" s="53" t="s">
        <v>48</v>
      </c>
      <c r="O22" s="18">
        <f>'[7]1.2 WYNIKI_GRUPA_ROE_ROA'!$I131</f>
        <v>5666</v>
      </c>
      <c r="P22" s="18">
        <f>'[8]1.2 WYNIKI_GRUPA_ROE_ROA'!$I$132</f>
        <v>12519</v>
      </c>
      <c r="Q22" s="18">
        <f>'[8]1.2 WYNIKI_GRUPA_ROE_ROA'!$H$132</f>
        <v>12221</v>
      </c>
      <c r="R22" s="281"/>
      <c r="S22" s="281"/>
      <c r="T22" s="279"/>
      <c r="U22" s="281"/>
      <c r="V22" s="282"/>
      <c r="W22" s="282"/>
      <c r="X22" s="279"/>
      <c r="Y22" s="279"/>
      <c r="Z22" s="279"/>
      <c r="AA22" s="279"/>
      <c r="AB22" s="279"/>
      <c r="AC22" s="282"/>
      <c r="AD22" s="282"/>
      <c r="AE22" s="279"/>
      <c r="AF22" s="279"/>
      <c r="AG22" s="279"/>
      <c r="AH22" s="279"/>
    </row>
    <row r="23" spans="1:34" x14ac:dyDescent="0.25">
      <c r="C23" s="26"/>
      <c r="D23" s="26"/>
      <c r="E23" s="26"/>
      <c r="F23" s="26"/>
      <c r="K23" s="20"/>
      <c r="N23" s="180" t="s">
        <v>72</v>
      </c>
      <c r="O23" s="21">
        <f>'[7]1.2 WYNIKI_GRUPA_ROE_ROA'!$I132</f>
        <v>3781</v>
      </c>
      <c r="P23" s="21">
        <f>'[8]1.2 WYNIKI_GRUPA_ROE_ROA'!$I$133</f>
        <v>5780</v>
      </c>
      <c r="Q23" s="21">
        <f>'[8]1.2 WYNIKI_GRUPA_ROE_ROA'!$H$133</f>
        <v>5342</v>
      </c>
      <c r="R23" s="279"/>
      <c r="S23" s="279"/>
      <c r="T23" s="279"/>
      <c r="U23" s="281"/>
      <c r="V23" s="282"/>
      <c r="W23" s="282"/>
      <c r="X23" s="279"/>
      <c r="Y23" s="279"/>
      <c r="Z23" s="279"/>
      <c r="AA23" s="279"/>
      <c r="AB23" s="279"/>
      <c r="AC23" s="282"/>
      <c r="AD23" s="282"/>
      <c r="AE23" s="279"/>
      <c r="AF23" s="279"/>
      <c r="AG23" s="279"/>
      <c r="AH23" s="279"/>
    </row>
    <row r="24" spans="1:34" x14ac:dyDescent="0.25">
      <c r="A24" s="305" t="s">
        <v>56</v>
      </c>
      <c r="B24" s="305"/>
      <c r="K24" s="25"/>
      <c r="N24" s="181" t="s">
        <v>73</v>
      </c>
      <c r="O24" s="18">
        <f>O22-O23</f>
        <v>1885</v>
      </c>
      <c r="P24" s="18">
        <f>P22-P23</f>
        <v>6739</v>
      </c>
      <c r="Q24" s="18">
        <f>Q22-Q23</f>
        <v>6879</v>
      </c>
      <c r="R24" s="279"/>
      <c r="S24" s="279"/>
      <c r="T24" s="279"/>
      <c r="U24" s="281"/>
      <c r="V24" s="282"/>
      <c r="W24" s="282"/>
      <c r="X24" s="279"/>
      <c r="Y24" s="279"/>
      <c r="Z24" s="279"/>
      <c r="AA24" s="279"/>
      <c r="AB24" s="279"/>
      <c r="AC24" s="282"/>
      <c r="AD24" s="282"/>
      <c r="AE24" s="279"/>
      <c r="AF24" s="279"/>
      <c r="AG24" s="279"/>
      <c r="AH24" s="279"/>
    </row>
    <row r="25" spans="1:34" x14ac:dyDescent="0.25">
      <c r="A25" s="27" t="s">
        <v>57</v>
      </c>
      <c r="N25" s="184" t="s">
        <v>51</v>
      </c>
      <c r="O25" s="267">
        <f>F18</f>
        <v>863390384</v>
      </c>
      <c r="P25" s="267">
        <v>863378107</v>
      </c>
      <c r="Q25" s="267">
        <v>863358403</v>
      </c>
      <c r="R25" s="279"/>
      <c r="S25" s="279"/>
      <c r="T25" s="279"/>
      <c r="U25" s="281"/>
      <c r="V25" s="282"/>
      <c r="W25" s="282"/>
      <c r="X25" s="279"/>
      <c r="Y25" s="279"/>
      <c r="Z25" s="279"/>
      <c r="AA25" s="279"/>
      <c r="AB25" s="279"/>
      <c r="AC25" s="282"/>
      <c r="AD25" s="282"/>
      <c r="AE25" s="279"/>
      <c r="AF25" s="279"/>
      <c r="AG25" s="279"/>
      <c r="AH25" s="279"/>
    </row>
    <row r="26" spans="1:34" x14ac:dyDescent="0.25">
      <c r="N26" s="226" t="s">
        <v>52</v>
      </c>
      <c r="O26" s="247">
        <f>E19</f>
        <v>863523000</v>
      </c>
      <c r="P26" s="247">
        <f>F19</f>
        <v>863523000</v>
      </c>
      <c r="Q26" s="247">
        <f>'[8]1.2 WYNIKI_GRUPA_ROE_ROA'!$H$82</f>
        <v>863523000</v>
      </c>
      <c r="R26" s="279"/>
      <c r="S26" s="279"/>
      <c r="T26" s="279"/>
      <c r="U26" s="281"/>
      <c r="V26" s="282"/>
      <c r="W26" s="282"/>
      <c r="X26" s="279"/>
      <c r="Y26" s="279"/>
      <c r="Z26" s="279"/>
      <c r="AA26" s="279"/>
      <c r="AB26" s="279"/>
      <c r="AC26" s="282"/>
      <c r="AD26" s="282"/>
      <c r="AE26" s="279"/>
      <c r="AF26" s="279"/>
      <c r="AG26" s="279"/>
      <c r="AH26" s="279"/>
    </row>
    <row r="27" spans="1:34" x14ac:dyDescent="0.25">
      <c r="A27" s="27"/>
      <c r="N27" s="184" t="s">
        <v>53</v>
      </c>
      <c r="O27" s="266">
        <f>O23*10^6/O25</f>
        <v>4.3792472907597269</v>
      </c>
      <c r="P27" s="266">
        <f>P23*10^6/P25</f>
        <v>6.6946335019820005</v>
      </c>
      <c r="Q27" s="266">
        <f>Q23*10^6/Q25</f>
        <v>6.1874651146471784</v>
      </c>
      <c r="R27" s="279"/>
      <c r="S27" s="279"/>
      <c r="T27" s="279"/>
      <c r="U27" s="281"/>
      <c r="V27" s="282"/>
      <c r="W27" s="282"/>
      <c r="X27" s="279"/>
      <c r="Y27" s="279"/>
      <c r="Z27" s="279"/>
      <c r="AA27" s="279"/>
      <c r="AB27" s="279"/>
      <c r="AC27" s="282"/>
      <c r="AD27" s="282"/>
      <c r="AE27" s="279"/>
      <c r="AF27" s="279"/>
      <c r="AG27" s="279"/>
      <c r="AH27" s="279"/>
    </row>
    <row r="28" spans="1:34" ht="12.75" customHeight="1" x14ac:dyDescent="0.25">
      <c r="N28" s="226" t="s">
        <v>54</v>
      </c>
      <c r="O28" s="247">
        <f>'[9]Sprawozdanie GPW'!$D$177/1000</f>
        <v>1636.7739999999999</v>
      </c>
      <c r="P28" s="247">
        <f>'[9]Sprawozdanie GPW'!$C$177/1000</f>
        <v>3983.1779999999999</v>
      </c>
      <c r="Q28" s="247">
        <v>3877.0189999999998</v>
      </c>
      <c r="R28" s="279"/>
      <c r="S28" s="298"/>
      <c r="T28" s="279"/>
      <c r="U28" s="281"/>
      <c r="V28" s="282"/>
      <c r="W28" s="282"/>
      <c r="X28" s="279"/>
      <c r="Y28" s="279"/>
      <c r="Z28" s="279"/>
      <c r="AA28" s="279"/>
      <c r="AB28" s="279"/>
      <c r="AC28" s="282"/>
      <c r="AD28" s="282"/>
      <c r="AE28" s="279"/>
      <c r="AF28" s="279"/>
      <c r="AG28" s="279"/>
      <c r="AH28" s="279"/>
    </row>
    <row r="29" spans="1:34" x14ac:dyDescent="0.25">
      <c r="N29" s="184" t="s">
        <v>55</v>
      </c>
      <c r="O29" s="185">
        <f>O28*10^6/O25</f>
        <v>1.8957519452753135</v>
      </c>
      <c r="P29" s="185">
        <f>P28*10^6/P25</f>
        <v>4.6134804296120517</v>
      </c>
      <c r="Q29" s="185">
        <f>Q28*10^6/Q25</f>
        <v>4.4906251986754571</v>
      </c>
      <c r="R29" s="279"/>
      <c r="S29" s="279"/>
      <c r="T29" s="279"/>
      <c r="U29" s="281"/>
      <c r="V29" s="282"/>
      <c r="W29" s="282"/>
      <c r="X29" s="279"/>
      <c r="Y29" s="279"/>
      <c r="Z29" s="279"/>
      <c r="AA29" s="279"/>
      <c r="AB29" s="279"/>
      <c r="AC29" s="282"/>
      <c r="AD29" s="282"/>
      <c r="AE29" s="279"/>
      <c r="AF29" s="279"/>
      <c r="AG29" s="279"/>
      <c r="AH29" s="279"/>
    </row>
    <row r="30" spans="1:34" x14ac:dyDescent="0.25">
      <c r="N30" s="184"/>
      <c r="O30" s="186"/>
      <c r="P30" s="186"/>
      <c r="Q30" s="186"/>
      <c r="R30" s="279"/>
      <c r="S30" s="279"/>
      <c r="T30" s="279"/>
      <c r="U30" s="279"/>
      <c r="V30" s="279"/>
      <c r="W30" s="279"/>
      <c r="X30" s="279"/>
      <c r="Y30" s="279"/>
      <c r="Z30" s="279"/>
      <c r="AA30" s="279"/>
      <c r="AB30" s="279"/>
      <c r="AC30" s="282"/>
      <c r="AD30" s="282"/>
      <c r="AE30" s="279"/>
      <c r="AF30" s="279"/>
      <c r="AG30" s="279"/>
      <c r="AH30" s="279"/>
    </row>
    <row r="31" spans="1:34" x14ac:dyDescent="0.25">
      <c r="N31" s="232"/>
      <c r="O31" s="253"/>
      <c r="P31" s="253"/>
      <c r="Q31" s="253"/>
      <c r="R31" s="279"/>
      <c r="S31" s="279"/>
      <c r="T31" s="279"/>
      <c r="U31" s="279"/>
      <c r="V31" s="279"/>
      <c r="W31" s="279"/>
      <c r="X31" s="279"/>
      <c r="Y31" s="279"/>
      <c r="Z31" s="279"/>
      <c r="AA31" s="279"/>
      <c r="AB31" s="279"/>
      <c r="AC31" s="282"/>
      <c r="AD31" s="282"/>
      <c r="AE31" s="279"/>
      <c r="AF31" s="279"/>
      <c r="AG31" s="279"/>
      <c r="AH31" s="279"/>
    </row>
    <row r="32" spans="1:34" x14ac:dyDescent="0.25">
      <c r="N32" s="232"/>
      <c r="O32" s="253"/>
      <c r="P32" s="253"/>
      <c r="Q32" s="253"/>
      <c r="R32" s="279"/>
      <c r="S32" s="279"/>
      <c r="T32" s="279"/>
      <c r="U32" s="279"/>
      <c r="V32" s="279"/>
      <c r="W32" s="279"/>
      <c r="X32" s="279"/>
      <c r="Y32" s="279"/>
      <c r="Z32" s="279"/>
      <c r="AA32" s="279"/>
      <c r="AB32" s="279"/>
      <c r="AC32" s="282"/>
      <c r="AD32" s="282"/>
      <c r="AE32" s="279"/>
      <c r="AF32" s="279"/>
      <c r="AG32" s="279"/>
      <c r="AH32" s="279"/>
    </row>
    <row r="33" spans="1:34" x14ac:dyDescent="0.25">
      <c r="N33" s="232"/>
      <c r="O33" s="253"/>
      <c r="P33" s="253"/>
      <c r="Q33" s="253"/>
      <c r="R33" s="279"/>
      <c r="S33" s="279"/>
      <c r="T33" s="279"/>
      <c r="U33" s="279"/>
      <c r="V33" s="279"/>
      <c r="W33" s="279"/>
      <c r="X33" s="279"/>
      <c r="Y33" s="279"/>
      <c r="Z33" s="279"/>
      <c r="AA33" s="279"/>
      <c r="AB33" s="279"/>
      <c r="AC33" s="282"/>
      <c r="AD33" s="282"/>
      <c r="AE33" s="279"/>
      <c r="AF33" s="279"/>
      <c r="AG33" s="279"/>
      <c r="AH33" s="279"/>
    </row>
    <row r="34" spans="1:34" x14ac:dyDescent="0.25">
      <c r="N34" s="27"/>
      <c r="R34" s="279"/>
      <c r="S34" s="279"/>
      <c r="T34" s="279"/>
      <c r="U34" s="279"/>
      <c r="V34" s="279"/>
      <c r="W34" s="279"/>
      <c r="X34" s="279"/>
      <c r="Y34" s="279"/>
      <c r="Z34" s="279"/>
      <c r="AA34" s="279"/>
      <c r="AB34" s="279"/>
      <c r="AC34" s="282"/>
      <c r="AD34" s="282"/>
      <c r="AE34" s="279"/>
      <c r="AF34" s="279"/>
      <c r="AG34" s="279"/>
      <c r="AH34" s="279"/>
    </row>
    <row r="35" spans="1:34" x14ac:dyDescent="0.25">
      <c r="R35" s="279"/>
      <c r="S35" s="279"/>
      <c r="T35" s="279"/>
      <c r="U35" s="279"/>
      <c r="V35" s="279"/>
      <c r="W35" s="279"/>
      <c r="X35" s="279"/>
      <c r="Y35" s="279"/>
      <c r="Z35" s="279"/>
      <c r="AA35" s="279"/>
      <c r="AB35" s="279"/>
      <c r="AC35" s="282"/>
      <c r="AD35" s="282"/>
      <c r="AE35" s="279"/>
      <c r="AF35" s="279"/>
      <c r="AG35" s="279"/>
      <c r="AH35" s="279"/>
    </row>
    <row r="36" spans="1:34" ht="21" thickBot="1" x14ac:dyDescent="0.3">
      <c r="A36" s="12" t="s">
        <v>75</v>
      </c>
      <c r="B36" s="13">
        <f>B2</f>
        <v>2018</v>
      </c>
      <c r="C36" s="13">
        <f>C2</f>
        <v>2019</v>
      </c>
      <c r="D36" s="13">
        <f>D2</f>
        <v>2020</v>
      </c>
      <c r="E36" s="13">
        <f>E2</f>
        <v>2021</v>
      </c>
      <c r="F36" s="14">
        <f>F2</f>
        <v>2022</v>
      </c>
      <c r="K36" s="25"/>
      <c r="N36" s="12" t="s">
        <v>75</v>
      </c>
      <c r="O36" s="178" t="s">
        <v>76</v>
      </c>
      <c r="P36" s="263" t="s">
        <v>77</v>
      </c>
      <c r="Q36" s="261">
        <v>2024</v>
      </c>
      <c r="R36" s="279"/>
      <c r="S36" s="280"/>
      <c r="T36" s="279"/>
      <c r="U36" s="279"/>
      <c r="V36" s="280"/>
      <c r="W36" s="280"/>
      <c r="X36" s="279"/>
      <c r="Y36" s="279"/>
      <c r="Z36" s="279"/>
      <c r="AA36" s="279"/>
      <c r="AB36" s="282"/>
      <c r="AC36" s="282"/>
      <c r="AD36" s="282"/>
      <c r="AE36" s="279"/>
      <c r="AF36" s="279"/>
      <c r="AG36" s="279"/>
      <c r="AH36" s="279"/>
    </row>
    <row r="37" spans="1:34" ht="13.8" thickTop="1" x14ac:dyDescent="0.25">
      <c r="A37" s="28" t="s">
        <v>79</v>
      </c>
      <c r="B37" s="29">
        <v>3180</v>
      </c>
      <c r="C37" s="30">
        <v>3157</v>
      </c>
      <c r="D37" s="30">
        <v>3206</v>
      </c>
      <c r="E37" s="30">
        <v>3403</v>
      </c>
      <c r="F37" s="30">
        <v>3282</v>
      </c>
      <c r="G37" s="20"/>
      <c r="H37" s="20"/>
      <c r="I37" s="20"/>
      <c r="J37" s="20"/>
      <c r="K37" s="25"/>
      <c r="N37" s="227" t="s">
        <v>78</v>
      </c>
      <c r="O37" s="30">
        <f>'[7]ZESTAWIENIE BILANSU'!$K$33</f>
        <v>2808</v>
      </c>
      <c r="P37" s="30">
        <f>'[8]ZESTAWIENIE BILANSU'!$K$33</f>
        <v>2801</v>
      </c>
      <c r="Q37" s="30">
        <f>'[8]ZESTAWIENIE BILANSU'!$J$33</f>
        <v>2792</v>
      </c>
      <c r="R37" s="279"/>
      <c r="S37" s="284"/>
      <c r="T37" s="279"/>
      <c r="U37" s="282"/>
      <c r="V37" s="282"/>
      <c r="W37" s="282"/>
      <c r="X37" s="282"/>
      <c r="Y37" s="279"/>
      <c r="Z37" s="279"/>
      <c r="AA37" s="279"/>
      <c r="AB37" s="282"/>
      <c r="AC37" s="282"/>
      <c r="AD37" s="282"/>
      <c r="AE37" s="279"/>
      <c r="AF37" s="279"/>
      <c r="AG37" s="279"/>
      <c r="AH37" s="279"/>
    </row>
    <row r="38" spans="1:34" x14ac:dyDescent="0.25">
      <c r="A38" s="31" t="s">
        <v>78</v>
      </c>
      <c r="B38" s="32">
        <v>3871</v>
      </c>
      <c r="C38" s="32">
        <v>4034</v>
      </c>
      <c r="D38" s="32">
        <v>2776</v>
      </c>
      <c r="E38" s="32">
        <v>2778</v>
      </c>
      <c r="F38" s="32">
        <v>2808</v>
      </c>
      <c r="G38" s="20"/>
      <c r="H38" s="20"/>
      <c r="I38" s="20"/>
      <c r="J38" s="20"/>
      <c r="K38" s="25"/>
      <c r="N38" s="228" t="s">
        <v>79</v>
      </c>
      <c r="O38" s="32">
        <f>'[7]ZESTAWIENIE BILANSU'!$K$32</f>
        <v>3282</v>
      </c>
      <c r="P38" s="32">
        <f>'[8]ZESTAWIENIE BILANSU'!$K$32</f>
        <v>3404</v>
      </c>
      <c r="Q38" s="32">
        <f>'[8]ZESTAWIENIE BILANSU'!$J$32</f>
        <v>3745</v>
      </c>
      <c r="R38" s="279"/>
      <c r="S38" s="284"/>
      <c r="T38" s="279"/>
      <c r="U38" s="282"/>
      <c r="V38" s="282"/>
      <c r="W38" s="282"/>
      <c r="X38" s="282"/>
      <c r="Y38" s="279"/>
      <c r="Z38" s="279"/>
      <c r="AA38" s="279"/>
      <c r="AB38" s="282"/>
      <c r="AC38" s="282"/>
      <c r="AD38" s="282"/>
      <c r="AE38" s="279"/>
      <c r="AF38" s="279"/>
      <c r="AG38" s="279"/>
      <c r="AH38" s="279"/>
    </row>
    <row r="39" spans="1:34" x14ac:dyDescent="0.25">
      <c r="A39" s="28" t="s">
        <v>82</v>
      </c>
      <c r="B39" s="29">
        <v>3184</v>
      </c>
      <c r="C39" s="29">
        <v>4229</v>
      </c>
      <c r="D39" s="29">
        <v>4188</v>
      </c>
      <c r="E39" s="29">
        <v>4144</v>
      </c>
      <c r="F39" s="29">
        <v>4304</v>
      </c>
      <c r="G39" s="20"/>
      <c r="H39" s="20"/>
      <c r="I39" s="20"/>
      <c r="J39" s="20"/>
      <c r="K39" s="25"/>
      <c r="N39" s="230" t="s">
        <v>80</v>
      </c>
      <c r="O39" s="29">
        <f>'[7]ZESTAWIENIE BILANSU'!$K$42</f>
        <v>3103</v>
      </c>
      <c r="P39" s="29">
        <f>'[8]ZESTAWIENIE BILANSU'!$K$43</f>
        <v>2193</v>
      </c>
      <c r="Q39" s="29">
        <f>'[8]ZESTAWIENIE BILANSU'!$J$43</f>
        <v>2244</v>
      </c>
      <c r="R39" s="279"/>
      <c r="S39" s="285"/>
      <c r="T39" s="279"/>
      <c r="U39" s="282"/>
      <c r="V39" s="282"/>
      <c r="W39" s="282"/>
      <c r="X39" s="282"/>
      <c r="Y39" s="279"/>
      <c r="Z39" s="279"/>
      <c r="AA39" s="279"/>
      <c r="AB39" s="282"/>
      <c r="AC39" s="282"/>
      <c r="AD39" s="282"/>
      <c r="AE39" s="279"/>
      <c r="AF39" s="279"/>
      <c r="AG39" s="279"/>
      <c r="AH39" s="279"/>
    </row>
    <row r="40" spans="1:34" x14ac:dyDescent="0.25">
      <c r="A40" s="31" t="s">
        <v>83</v>
      </c>
      <c r="B40" s="32">
        <v>1697</v>
      </c>
      <c r="C40" s="32">
        <v>1981</v>
      </c>
      <c r="D40" s="32">
        <v>2493</v>
      </c>
      <c r="E40" s="32">
        <v>2773</v>
      </c>
      <c r="F40" s="32">
        <v>3021</v>
      </c>
      <c r="G40" s="20"/>
      <c r="H40" s="20"/>
      <c r="I40" s="20"/>
      <c r="J40" s="20"/>
      <c r="K40" s="25"/>
      <c r="N40" s="228" t="s">
        <v>81</v>
      </c>
      <c r="O40" s="229">
        <f>'[7]ZESTAWIENIE BILANSU'!$K$45</f>
        <v>462</v>
      </c>
      <c r="P40" s="229">
        <f>'[8]ZESTAWIENIE BILANSU'!$K$46</f>
        <v>483</v>
      </c>
      <c r="Q40" s="229">
        <f>'[8]ZESTAWIENIE BILANSU'!$J$46</f>
        <v>587</v>
      </c>
      <c r="R40" s="279"/>
      <c r="S40" s="284"/>
      <c r="T40" s="279"/>
      <c r="U40" s="282"/>
      <c r="V40" s="282"/>
      <c r="W40" s="282"/>
      <c r="X40" s="282"/>
      <c r="Y40" s="279"/>
      <c r="Z40" s="279"/>
      <c r="AA40" s="279"/>
      <c r="AB40" s="282"/>
      <c r="AC40" s="282"/>
      <c r="AD40" s="282"/>
      <c r="AE40" s="279"/>
      <c r="AF40" s="279"/>
      <c r="AG40" s="279"/>
      <c r="AH40" s="279"/>
    </row>
    <row r="41" spans="1:34" x14ac:dyDescent="0.25">
      <c r="A41" s="33" t="s">
        <v>99</v>
      </c>
      <c r="B41" s="29">
        <v>17</v>
      </c>
      <c r="C41" s="29">
        <v>11</v>
      </c>
      <c r="D41" s="29">
        <v>72</v>
      </c>
      <c r="E41" s="29">
        <v>93</v>
      </c>
      <c r="F41" s="29">
        <v>52</v>
      </c>
      <c r="G41" s="20"/>
      <c r="H41" s="20"/>
      <c r="I41" s="20"/>
      <c r="J41" s="20"/>
      <c r="K41" s="20"/>
      <c r="N41" s="230" t="s">
        <v>82</v>
      </c>
      <c r="O41" s="29">
        <f>'[7]ZESTAWIENIE BILANSU'!$K$34</f>
        <v>4304</v>
      </c>
      <c r="P41" s="29">
        <f>'[8]ZESTAWIENIE BILANSU'!$K$34</f>
        <v>4445</v>
      </c>
      <c r="Q41" s="29">
        <f>'[8]ZESTAWIENIE BILANSU'!$J$34</f>
        <v>4256</v>
      </c>
      <c r="R41" s="279"/>
      <c r="S41" s="284"/>
      <c r="T41" s="279"/>
      <c r="U41" s="282"/>
      <c r="V41" s="282"/>
      <c r="W41" s="282"/>
      <c r="X41" s="282"/>
      <c r="Y41" s="279"/>
      <c r="Z41" s="279"/>
      <c r="AA41" s="279"/>
      <c r="AB41" s="282"/>
      <c r="AC41" s="282"/>
      <c r="AD41" s="282"/>
      <c r="AE41" s="279"/>
      <c r="AF41" s="279"/>
      <c r="AG41" s="279"/>
      <c r="AH41" s="279"/>
    </row>
    <row r="42" spans="1:34" x14ac:dyDescent="0.25">
      <c r="A42" s="33" t="s">
        <v>87</v>
      </c>
      <c r="B42" s="29">
        <v>877</v>
      </c>
      <c r="C42" s="29">
        <v>933</v>
      </c>
      <c r="D42" s="29">
        <v>1481</v>
      </c>
      <c r="E42" s="29">
        <v>1336</v>
      </c>
      <c r="F42" s="29">
        <v>972</v>
      </c>
      <c r="G42" s="20"/>
      <c r="H42" s="20"/>
      <c r="I42" s="20"/>
      <c r="J42" s="20"/>
      <c r="K42" s="25"/>
      <c r="N42" s="228" t="s">
        <v>83</v>
      </c>
      <c r="O42" s="229">
        <f>'[7]ZESTAWIENIE BILANSU'!$K$35</f>
        <v>3021</v>
      </c>
      <c r="P42" s="229">
        <f>'[8]ZESTAWIENIE BILANSU'!$K$35</f>
        <v>3098</v>
      </c>
      <c r="Q42" s="229">
        <f>'[8]ZESTAWIENIE BILANSU'!$J$35</f>
        <v>3159</v>
      </c>
      <c r="R42" s="279"/>
      <c r="S42" s="284"/>
      <c r="T42" s="279"/>
      <c r="U42" s="282"/>
      <c r="V42" s="282"/>
      <c r="W42" s="282"/>
      <c r="X42" s="282"/>
      <c r="Y42" s="279"/>
      <c r="Z42" s="279"/>
      <c r="AA42" s="279"/>
      <c r="AB42" s="282"/>
      <c r="AC42" s="282"/>
      <c r="AD42" s="282"/>
      <c r="AE42" s="279"/>
      <c r="AF42" s="279"/>
      <c r="AG42" s="279"/>
      <c r="AH42" s="279"/>
    </row>
    <row r="43" spans="1:34" x14ac:dyDescent="0.25">
      <c r="A43" s="31" t="s">
        <v>100</v>
      </c>
      <c r="B43" s="32">
        <v>182054</v>
      </c>
      <c r="C43" s="32">
        <v>194868</v>
      </c>
      <c r="D43" s="32">
        <v>197288</v>
      </c>
      <c r="E43" s="32">
        <v>215008</v>
      </c>
      <c r="F43" s="32">
        <v>212693</v>
      </c>
      <c r="G43" s="20"/>
      <c r="H43" s="20"/>
      <c r="I43" s="20"/>
      <c r="J43" s="20"/>
      <c r="K43" s="25"/>
      <c r="N43" s="230" t="s">
        <v>84</v>
      </c>
      <c r="O43" s="29">
        <f>'[7]ZESTAWIENIE BILANSU'!$K$36</f>
        <v>52</v>
      </c>
      <c r="P43" s="29">
        <f>'[8]ZESTAWIENIE BILANSU'!$K$36</f>
        <v>62</v>
      </c>
      <c r="Q43" s="29">
        <f>'[8]ZESTAWIENIE BILANSU'!$J$36</f>
        <v>69</v>
      </c>
      <c r="R43" s="279"/>
      <c r="S43" s="279"/>
      <c r="T43" s="279"/>
      <c r="U43" s="282"/>
      <c r="V43" s="282"/>
      <c r="W43" s="282"/>
      <c r="X43" s="282"/>
      <c r="Y43" s="279"/>
      <c r="Z43" s="279"/>
      <c r="AA43" s="279"/>
      <c r="AB43" s="282"/>
      <c r="AC43" s="282"/>
      <c r="AD43" s="282"/>
      <c r="AE43" s="279"/>
      <c r="AF43" s="279"/>
      <c r="AG43" s="279"/>
      <c r="AH43" s="279"/>
    </row>
    <row r="44" spans="1:34" x14ac:dyDescent="0.25">
      <c r="A44" s="33" t="s">
        <v>90</v>
      </c>
      <c r="B44" s="29">
        <v>2487</v>
      </c>
      <c r="C44" s="29">
        <v>3107</v>
      </c>
      <c r="D44" s="29">
        <v>6339</v>
      </c>
      <c r="E44" s="29">
        <v>8328</v>
      </c>
      <c r="F44" s="29">
        <v>16197</v>
      </c>
      <c r="G44" s="20"/>
      <c r="H44" s="20"/>
      <c r="I44" s="20"/>
      <c r="J44" s="20"/>
      <c r="K44" s="25"/>
      <c r="N44" s="228" t="s">
        <v>85</v>
      </c>
      <c r="O44" s="229">
        <f>'[7]ZESTAWIENIE BILANSU'!$K$43</f>
        <v>68</v>
      </c>
      <c r="P44" s="229">
        <f>'[8]ZESTAWIENIE BILANSU'!$K$44</f>
        <v>111</v>
      </c>
      <c r="Q44" s="229">
        <f>'[8]ZESTAWIENIE BILANSU'!$J$44</f>
        <v>108</v>
      </c>
      <c r="R44" s="279"/>
      <c r="S44" s="279"/>
      <c r="T44" s="279"/>
      <c r="U44" s="282"/>
      <c r="V44" s="282"/>
      <c r="W44" s="282"/>
      <c r="X44" s="282"/>
      <c r="Y44" s="279"/>
      <c r="Z44" s="279"/>
      <c r="AA44" s="279"/>
      <c r="AB44" s="282"/>
      <c r="AC44" s="282"/>
      <c r="AD44" s="282"/>
      <c r="AE44" s="279"/>
      <c r="AF44" s="279"/>
      <c r="AG44" s="279"/>
      <c r="AH44" s="279"/>
    </row>
    <row r="45" spans="1:34" x14ac:dyDescent="0.25">
      <c r="A45" s="31" t="s">
        <v>91</v>
      </c>
      <c r="B45" s="32">
        <v>100788</v>
      </c>
      <c r="C45" s="32">
        <v>110483</v>
      </c>
      <c r="D45" s="32">
        <v>139441</v>
      </c>
      <c r="E45" s="32">
        <v>136954</v>
      </c>
      <c r="F45" s="32">
        <v>153861</v>
      </c>
      <c r="G45" s="20"/>
      <c r="H45" s="20"/>
      <c r="I45" s="20"/>
      <c r="J45" s="20"/>
      <c r="K45" s="25"/>
      <c r="N45" s="230" t="s">
        <v>86</v>
      </c>
      <c r="O45" s="29">
        <f>'[7]ZESTAWIENIE BILANSU'!$K$44</f>
        <v>2336</v>
      </c>
      <c r="P45" s="29">
        <f>'[8]ZESTAWIENIE BILANSU'!$K$45</f>
        <v>3469</v>
      </c>
      <c r="Q45" s="29">
        <f>'[8]ZESTAWIENIE BILANSU'!$J$45</f>
        <v>4042</v>
      </c>
      <c r="R45" s="279"/>
      <c r="S45" s="279"/>
      <c r="T45" s="279"/>
      <c r="U45" s="282"/>
      <c r="V45" s="282"/>
      <c r="W45" s="282"/>
      <c r="X45" s="282"/>
      <c r="Y45" s="279"/>
      <c r="Z45" s="279"/>
      <c r="AA45" s="279"/>
      <c r="AB45" s="282"/>
      <c r="AC45" s="282"/>
      <c r="AD45" s="282"/>
      <c r="AE45" s="279"/>
      <c r="AF45" s="279"/>
      <c r="AG45" s="279"/>
      <c r="AH45" s="279"/>
    </row>
    <row r="46" spans="1:34" x14ac:dyDescent="0.25">
      <c r="A46" s="33" t="s">
        <v>101</v>
      </c>
      <c r="B46" s="29">
        <v>6343</v>
      </c>
      <c r="C46" s="29">
        <v>5737</v>
      </c>
      <c r="D46" s="29">
        <v>6246</v>
      </c>
      <c r="E46" s="29">
        <v>9418</v>
      </c>
      <c r="F46" s="29">
        <v>12642</v>
      </c>
      <c r="G46" s="20"/>
      <c r="H46" s="20"/>
      <c r="I46" s="20"/>
      <c r="J46" s="20"/>
      <c r="K46" s="25"/>
      <c r="N46" s="228" t="s">
        <v>87</v>
      </c>
      <c r="O46" s="229">
        <f>'[7]ZESTAWIENIE BILANSU'!$K$37</f>
        <v>972</v>
      </c>
      <c r="P46" s="229">
        <f>'[8]ZESTAWIENIE BILANSU'!$K$37</f>
        <v>1708</v>
      </c>
      <c r="Q46" s="229">
        <f>'[8]ZESTAWIENIE BILANSU'!$J$37</f>
        <v>1404</v>
      </c>
      <c r="R46" s="279"/>
      <c r="S46" s="279"/>
      <c r="T46" s="279"/>
      <c r="U46" s="282"/>
      <c r="V46" s="282"/>
      <c r="W46" s="282"/>
      <c r="X46" s="282"/>
      <c r="Y46" s="279"/>
      <c r="Z46" s="279"/>
      <c r="AA46" s="279"/>
      <c r="AB46" s="282"/>
      <c r="AC46" s="282"/>
      <c r="AD46" s="282"/>
      <c r="AE46" s="279"/>
      <c r="AF46" s="279"/>
      <c r="AG46" s="279"/>
      <c r="AH46" s="279"/>
    </row>
    <row r="47" spans="1:34" x14ac:dyDescent="0.25">
      <c r="A47" s="34" t="s">
        <v>102</v>
      </c>
      <c r="B47" s="32">
        <v>1512</v>
      </c>
      <c r="C47" s="32">
        <v>1856</v>
      </c>
      <c r="D47" s="32">
        <v>2101</v>
      </c>
      <c r="E47" s="32">
        <v>2540</v>
      </c>
      <c r="F47" s="32">
        <v>4015</v>
      </c>
      <c r="G47" s="20"/>
      <c r="H47" s="20"/>
      <c r="I47" s="20"/>
      <c r="J47" s="20"/>
      <c r="K47" s="25"/>
      <c r="N47" s="230" t="s">
        <v>88</v>
      </c>
      <c r="O47" s="29">
        <f>'[7]ZESTAWIENIE BILANSU'!$K$47</f>
        <v>654</v>
      </c>
      <c r="P47" s="29">
        <f>'[8]ZESTAWIENIE BILANSU'!$K$48</f>
        <v>621</v>
      </c>
      <c r="Q47" s="29">
        <f>'[8]ZESTAWIENIE BILANSU'!$J$48</f>
        <v>595</v>
      </c>
      <c r="R47" s="279"/>
      <c r="S47" s="284"/>
      <c r="T47" s="279"/>
      <c r="U47" s="282"/>
      <c r="V47" s="282"/>
      <c r="W47" s="282"/>
      <c r="X47" s="282"/>
      <c r="Y47" s="279"/>
      <c r="Z47" s="279"/>
      <c r="AA47" s="279"/>
      <c r="AB47" s="282"/>
      <c r="AC47" s="282"/>
      <c r="AD47" s="282"/>
      <c r="AE47" s="279"/>
      <c r="AF47" s="279"/>
      <c r="AG47" s="279"/>
      <c r="AH47" s="279"/>
    </row>
    <row r="48" spans="1:34" x14ac:dyDescent="0.25">
      <c r="A48" s="28" t="s">
        <v>80</v>
      </c>
      <c r="B48" s="29">
        <v>2234</v>
      </c>
      <c r="C48" s="29">
        <v>2313</v>
      </c>
      <c r="D48" s="29">
        <v>2511</v>
      </c>
      <c r="E48" s="29">
        <v>3058</v>
      </c>
      <c r="F48" s="29">
        <v>3085</v>
      </c>
      <c r="G48" s="20"/>
      <c r="H48" s="20"/>
      <c r="I48" s="20"/>
      <c r="J48" s="20"/>
      <c r="K48" s="25"/>
      <c r="N48" s="228" t="s">
        <v>89</v>
      </c>
      <c r="O48" s="229">
        <f>'[7]ZESTAWIENIE BILANSU'!$K$38</f>
        <v>212693</v>
      </c>
      <c r="P48" s="229">
        <f>'[8]ZESTAWIENIE BILANSU'!$K$38</f>
        <v>218874</v>
      </c>
      <c r="Q48" s="229">
        <f>'[8]ZESTAWIENIE BILANSU'!$J$38</f>
        <v>232166</v>
      </c>
      <c r="R48" s="279"/>
      <c r="S48" s="285"/>
      <c r="T48" s="279"/>
      <c r="U48" s="282"/>
      <c r="V48" s="282"/>
      <c r="W48" s="282"/>
      <c r="X48" s="282"/>
      <c r="Y48" s="279"/>
      <c r="Z48" s="279"/>
      <c r="AA48" s="279"/>
      <c r="AB48" s="282"/>
      <c r="AC48" s="282"/>
      <c r="AD48" s="282"/>
      <c r="AE48" s="279"/>
      <c r="AF48" s="279"/>
      <c r="AG48" s="279"/>
      <c r="AH48" s="279"/>
    </row>
    <row r="49" spans="1:34" x14ac:dyDescent="0.25">
      <c r="A49" s="31" t="s">
        <v>103</v>
      </c>
      <c r="B49" s="32">
        <v>1546</v>
      </c>
      <c r="C49" s="32">
        <v>1574</v>
      </c>
      <c r="D49" s="32">
        <v>1550</v>
      </c>
      <c r="E49" s="32">
        <v>1573</v>
      </c>
      <c r="F49" s="32">
        <v>1762</v>
      </c>
      <c r="G49" s="20"/>
      <c r="H49" s="20"/>
      <c r="I49" s="20"/>
      <c r="J49" s="20"/>
      <c r="K49" s="25"/>
      <c r="N49" s="230" t="s">
        <v>90</v>
      </c>
      <c r="O49" s="29">
        <f>'[7]ZESTAWIENIE BILANSU'!$K$39</f>
        <v>16197</v>
      </c>
      <c r="P49" s="29">
        <f>'[8]ZESTAWIENIE BILANSU'!$K$39</f>
        <v>11396</v>
      </c>
      <c r="Q49" s="29">
        <f>'[8]ZESTAWIENIE BILANSU'!$J$39</f>
        <v>5384</v>
      </c>
      <c r="R49" s="279"/>
      <c r="S49" s="285"/>
      <c r="T49" s="279"/>
      <c r="U49" s="282"/>
      <c r="V49" s="282"/>
      <c r="W49" s="282"/>
      <c r="X49" s="282"/>
      <c r="Y49" s="279"/>
      <c r="Z49" s="279"/>
      <c r="AA49" s="279"/>
      <c r="AB49" s="282"/>
      <c r="AC49" s="282"/>
      <c r="AD49" s="282"/>
      <c r="AE49" s="279"/>
      <c r="AF49" s="279"/>
      <c r="AG49" s="279"/>
      <c r="AH49" s="279"/>
    </row>
    <row r="50" spans="1:34" x14ac:dyDescent="0.25">
      <c r="A50" s="28" t="s">
        <v>81</v>
      </c>
      <c r="B50" s="29">
        <v>562</v>
      </c>
      <c r="C50" s="29">
        <v>734</v>
      </c>
      <c r="D50" s="29">
        <v>753</v>
      </c>
      <c r="E50" s="29">
        <v>633</v>
      </c>
      <c r="F50" s="29">
        <v>811</v>
      </c>
      <c r="G50" s="20"/>
      <c r="H50" s="20"/>
      <c r="I50" s="20"/>
      <c r="J50" s="20"/>
      <c r="K50" s="25"/>
      <c r="N50" s="228" t="s">
        <v>91</v>
      </c>
      <c r="O50" s="229">
        <f>'[7]ZESTAWIENIE BILANSU'!$K$40</f>
        <v>153861</v>
      </c>
      <c r="P50" s="229">
        <f>'[8]ZESTAWIENIE BILANSU'!$K$40</f>
        <v>192332</v>
      </c>
      <c r="Q50" s="229">
        <f>'[8]ZESTAWIENIE BILANSU'!$J$40</f>
        <v>222315</v>
      </c>
      <c r="R50" s="279"/>
      <c r="S50" s="284"/>
      <c r="T50" s="279"/>
      <c r="U50" s="282"/>
      <c r="V50" s="282"/>
      <c r="W50" s="282"/>
      <c r="X50" s="282"/>
      <c r="Y50" s="279"/>
      <c r="Z50" s="279"/>
      <c r="AA50" s="279"/>
      <c r="AB50" s="282"/>
      <c r="AC50" s="282"/>
      <c r="AD50" s="282"/>
      <c r="AE50" s="279"/>
      <c r="AF50" s="279"/>
      <c r="AG50" s="279"/>
      <c r="AH50" s="279"/>
    </row>
    <row r="51" spans="1:34" x14ac:dyDescent="0.25">
      <c r="A51" s="31" t="s">
        <v>97</v>
      </c>
      <c r="B51" s="32">
        <v>17055</v>
      </c>
      <c r="C51" s="32">
        <v>7788</v>
      </c>
      <c r="D51" s="32">
        <v>7939</v>
      </c>
      <c r="E51" s="32">
        <v>9447</v>
      </c>
      <c r="F51" s="32">
        <v>15960</v>
      </c>
      <c r="G51" s="20"/>
      <c r="H51" s="20"/>
      <c r="I51" s="20"/>
      <c r="J51" s="20"/>
      <c r="K51" s="25"/>
      <c r="N51" s="237" t="s">
        <v>92</v>
      </c>
      <c r="O51" s="29">
        <v>106013</v>
      </c>
      <c r="P51" s="29">
        <v>135875</v>
      </c>
      <c r="Q51" s="29">
        <v>158550</v>
      </c>
      <c r="R51" s="279"/>
      <c r="S51" s="285"/>
      <c r="T51" s="279"/>
      <c r="U51" s="282"/>
      <c r="V51" s="279"/>
      <c r="W51" s="279"/>
      <c r="X51" s="279"/>
      <c r="Y51" s="279"/>
      <c r="Z51" s="279"/>
      <c r="AA51" s="279"/>
      <c r="AB51" s="282"/>
      <c r="AC51" s="282"/>
      <c r="AD51" s="282"/>
      <c r="AE51" s="279"/>
      <c r="AF51" s="279"/>
      <c r="AG51" s="279"/>
      <c r="AH51" s="279"/>
    </row>
    <row r="52" spans="1:34" x14ac:dyDescent="0.25">
      <c r="A52" s="28" t="s">
        <v>104</v>
      </c>
      <c r="B52" s="29">
        <v>1147</v>
      </c>
      <c r="C52" s="29">
        <v>580</v>
      </c>
      <c r="D52" s="29">
        <v>590</v>
      </c>
      <c r="E52" s="29">
        <v>643</v>
      </c>
      <c r="F52" s="29">
        <v>654</v>
      </c>
      <c r="G52" s="20"/>
      <c r="H52" s="20"/>
      <c r="I52" s="20"/>
      <c r="J52" s="20"/>
      <c r="K52" s="25"/>
      <c r="N52" s="242" t="s">
        <v>93</v>
      </c>
      <c r="O52" s="229">
        <v>39725</v>
      </c>
      <c r="P52" s="229">
        <v>44366</v>
      </c>
      <c r="Q52" s="229">
        <v>53131</v>
      </c>
      <c r="R52" s="279"/>
      <c r="S52" s="279"/>
      <c r="T52" s="279"/>
      <c r="U52" s="282"/>
      <c r="V52" s="279"/>
      <c r="W52" s="279"/>
      <c r="X52" s="279"/>
      <c r="Y52" s="279"/>
      <c r="Z52" s="279"/>
      <c r="AA52" s="279"/>
      <c r="AB52" s="282"/>
      <c r="AC52" s="282"/>
      <c r="AD52" s="282"/>
      <c r="AE52" s="279"/>
      <c r="AF52" s="279"/>
      <c r="AG52" s="279"/>
      <c r="AH52" s="279"/>
    </row>
    <row r="53" spans="1:34" x14ac:dyDescent="0.25">
      <c r="A53" s="35" t="s">
        <v>98</v>
      </c>
      <c r="B53" s="36">
        <v>328554</v>
      </c>
      <c r="C53" s="36">
        <v>343385</v>
      </c>
      <c r="D53" s="36">
        <v>378974</v>
      </c>
      <c r="E53" s="36">
        <v>402129</v>
      </c>
      <c r="F53" s="36">
        <v>436119</v>
      </c>
      <c r="G53" s="20"/>
      <c r="H53" s="20"/>
      <c r="I53" s="20"/>
      <c r="J53" s="20"/>
      <c r="N53" s="237" t="s">
        <v>94</v>
      </c>
      <c r="O53" s="29">
        <v>8123</v>
      </c>
      <c r="P53" s="29">
        <v>12091</v>
      </c>
      <c r="Q53" s="29">
        <v>10634</v>
      </c>
      <c r="R53" s="279"/>
      <c r="S53" s="284"/>
      <c r="T53" s="279"/>
      <c r="U53" s="282"/>
      <c r="V53" s="279"/>
      <c r="W53" s="279"/>
      <c r="X53" s="279"/>
      <c r="Y53" s="279"/>
      <c r="Z53" s="279"/>
      <c r="AA53" s="279"/>
      <c r="AB53" s="282"/>
      <c r="AC53" s="282"/>
      <c r="AD53" s="282"/>
      <c r="AE53" s="279"/>
      <c r="AF53" s="279"/>
      <c r="AG53" s="279"/>
      <c r="AH53" s="279"/>
    </row>
    <row r="54" spans="1:34" x14ac:dyDescent="0.25">
      <c r="A54" s="27" t="s">
        <v>105</v>
      </c>
      <c r="B54" s="37"/>
      <c r="C54" s="37"/>
      <c r="D54" s="37"/>
      <c r="E54" s="37"/>
      <c r="F54" s="37"/>
      <c r="N54" s="228" t="s">
        <v>95</v>
      </c>
      <c r="O54" s="229">
        <v>305</v>
      </c>
      <c r="P54" s="229">
        <f>'[8]ZESTAWIENIE BILANSU'!$K$41</f>
        <v>19</v>
      </c>
      <c r="Q54" s="229">
        <f>'[8]ZESTAWIENIE BILANSU'!$J$41</f>
        <v>6</v>
      </c>
      <c r="R54" s="279"/>
      <c r="S54" s="279"/>
      <c r="T54" s="279"/>
      <c r="U54" s="282"/>
      <c r="V54" s="282"/>
      <c r="W54" s="282"/>
      <c r="X54" s="282"/>
      <c r="Y54" s="279"/>
      <c r="Z54" s="279"/>
      <c r="AA54" s="279"/>
      <c r="AB54" s="282"/>
      <c r="AC54" s="282"/>
      <c r="AD54" s="282"/>
      <c r="AE54" s="279"/>
      <c r="AF54" s="279"/>
      <c r="AG54" s="279"/>
      <c r="AH54" s="279"/>
    </row>
    <row r="55" spans="1:34" x14ac:dyDescent="0.25">
      <c r="A55" s="27"/>
      <c r="B55" s="37"/>
      <c r="C55" s="37"/>
      <c r="D55" s="37"/>
      <c r="E55" s="37"/>
      <c r="F55" s="37"/>
      <c r="N55" s="230" t="s">
        <v>96</v>
      </c>
      <c r="O55" s="29">
        <v>9108</v>
      </c>
      <c r="P55" s="29">
        <f>'[8]ZESTAWIENIE BILANSU'!$K$42</f>
        <v>5227</v>
      </c>
      <c r="Q55" s="29">
        <f>'[8]ZESTAWIENIE BILANSU'!$J$42</f>
        <v>5258</v>
      </c>
      <c r="R55" s="279"/>
      <c r="S55" s="279"/>
      <c r="T55" s="279"/>
      <c r="U55" s="282"/>
      <c r="V55" s="279"/>
      <c r="W55" s="279"/>
      <c r="X55" s="282"/>
      <c r="Y55" s="279"/>
      <c r="Z55" s="279"/>
      <c r="AA55" s="279"/>
      <c r="AB55" s="282"/>
      <c r="AC55" s="282"/>
      <c r="AD55" s="282"/>
      <c r="AE55" s="279"/>
      <c r="AF55" s="279"/>
      <c r="AG55" s="279"/>
      <c r="AH55" s="279"/>
    </row>
    <row r="56" spans="1:34" x14ac:dyDescent="0.25">
      <c r="A56" s="27"/>
      <c r="B56" s="37"/>
      <c r="C56" s="37"/>
      <c r="D56" s="37"/>
      <c r="E56" s="37"/>
      <c r="F56" s="37"/>
      <c r="N56" s="228" t="s">
        <v>97</v>
      </c>
      <c r="O56" s="229">
        <f>'[7]ZESTAWIENIE BILANSU'!$K$46</f>
        <v>15960</v>
      </c>
      <c r="P56" s="229">
        <f>'[8]ZESTAWIENIE BILANSU'!$K$47</f>
        <v>17702</v>
      </c>
      <c r="Q56" s="229">
        <f>'[8]ZESTAWIENIE BILANSU'!$J$47</f>
        <v>15127</v>
      </c>
      <c r="R56" s="279"/>
      <c r="S56" s="279"/>
      <c r="T56" s="279"/>
      <c r="U56" s="282"/>
      <c r="V56" s="282"/>
      <c r="W56" s="282"/>
      <c r="X56" s="282"/>
      <c r="Y56" s="279"/>
      <c r="Z56" s="279"/>
      <c r="AA56" s="279"/>
      <c r="AB56" s="282"/>
      <c r="AC56" s="282"/>
      <c r="AD56" s="282"/>
      <c r="AE56" s="279"/>
      <c r="AF56" s="279"/>
      <c r="AG56" s="279"/>
      <c r="AH56" s="279"/>
    </row>
    <row r="57" spans="1:34" x14ac:dyDescent="0.25">
      <c r="A57" s="27"/>
      <c r="B57" s="37"/>
      <c r="C57" s="37"/>
      <c r="D57" s="37"/>
      <c r="E57" s="37"/>
      <c r="F57" s="37"/>
      <c r="N57" s="231" t="s">
        <v>98</v>
      </c>
      <c r="O57" s="183">
        <f>'[7]ZESTAWIENIE BILANSU'!$K$48</f>
        <v>429186</v>
      </c>
      <c r="P57" s="183">
        <f>'[8]ZESTAWIENIE BILANSU'!$K$49</f>
        <v>467945</v>
      </c>
      <c r="Q57" s="183">
        <f>'[8]ZESTAWIENIE BILANSU'!$J$49</f>
        <v>503257</v>
      </c>
      <c r="R57" s="279"/>
      <c r="S57" s="286"/>
      <c r="T57" s="279"/>
      <c r="U57" s="282"/>
      <c r="V57" s="282"/>
      <c r="W57" s="282"/>
      <c r="X57" s="282"/>
      <c r="Y57" s="279"/>
      <c r="Z57" s="279"/>
      <c r="AA57" s="279"/>
      <c r="AB57" s="282"/>
      <c r="AC57" s="282"/>
      <c r="AD57" s="282"/>
      <c r="AE57" s="279"/>
      <c r="AF57" s="279"/>
      <c r="AG57" s="279"/>
      <c r="AH57" s="279"/>
    </row>
    <row r="58" spans="1:34" x14ac:dyDescent="0.25">
      <c r="A58" s="27"/>
      <c r="B58" s="37"/>
      <c r="C58" s="37"/>
      <c r="D58" s="37"/>
      <c r="E58" s="37"/>
      <c r="F58" s="37"/>
      <c r="N58" s="232"/>
      <c r="O58" s="233"/>
      <c r="P58" s="233"/>
      <c r="Q58" s="233"/>
      <c r="R58" s="279"/>
      <c r="S58" s="279"/>
      <c r="T58" s="279"/>
      <c r="U58" s="282"/>
      <c r="V58" s="279"/>
      <c r="W58" s="279"/>
      <c r="X58" s="279"/>
      <c r="Y58" s="279"/>
      <c r="Z58" s="279"/>
      <c r="AA58" s="279"/>
      <c r="AB58" s="282"/>
      <c r="AC58" s="282"/>
      <c r="AD58" s="282"/>
      <c r="AE58" s="279"/>
      <c r="AF58" s="279"/>
      <c r="AG58" s="279"/>
      <c r="AH58" s="279"/>
    </row>
    <row r="59" spans="1:34" x14ac:dyDescent="0.25">
      <c r="N59" s="232"/>
      <c r="O59" s="233"/>
      <c r="P59" s="233"/>
      <c r="Q59" s="233"/>
      <c r="R59" s="279"/>
      <c r="S59" s="279"/>
      <c r="T59" s="279"/>
      <c r="U59" s="282"/>
      <c r="V59" s="279"/>
      <c r="W59" s="279"/>
      <c r="X59" s="279"/>
      <c r="Y59" s="279"/>
      <c r="Z59" s="279"/>
      <c r="AA59" s="279"/>
      <c r="AB59" s="282"/>
      <c r="AC59" s="282"/>
      <c r="AD59" s="282"/>
      <c r="AE59" s="279"/>
      <c r="AF59" s="279"/>
      <c r="AG59" s="279"/>
      <c r="AH59" s="279"/>
    </row>
    <row r="60" spans="1:34" x14ac:dyDescent="0.25">
      <c r="N60" s="232"/>
      <c r="O60" s="233"/>
      <c r="P60" s="233"/>
      <c r="Q60" s="233"/>
      <c r="R60" s="279"/>
      <c r="S60" s="279"/>
      <c r="T60" s="279"/>
      <c r="U60" s="282"/>
      <c r="V60" s="279"/>
      <c r="W60" s="279"/>
      <c r="X60" s="279"/>
      <c r="Y60" s="279"/>
      <c r="Z60" s="279"/>
      <c r="AA60" s="279"/>
      <c r="AB60" s="282"/>
      <c r="AC60" s="282"/>
      <c r="AD60" s="282"/>
      <c r="AE60" s="279"/>
      <c r="AF60" s="279"/>
      <c r="AG60" s="279"/>
      <c r="AH60" s="279"/>
    </row>
    <row r="61" spans="1:34" ht="21" thickBot="1" x14ac:dyDescent="0.3">
      <c r="A61" s="12" t="s">
        <v>106</v>
      </c>
      <c r="B61" s="13">
        <f>B2</f>
        <v>2018</v>
      </c>
      <c r="C61" s="13">
        <f>C2</f>
        <v>2019</v>
      </c>
      <c r="D61" s="13">
        <f>D2</f>
        <v>2020</v>
      </c>
      <c r="E61" s="13">
        <f>E2</f>
        <v>2021</v>
      </c>
      <c r="F61" s="14">
        <f>F2</f>
        <v>2022</v>
      </c>
      <c r="K61" s="25"/>
      <c r="N61" s="12" t="s">
        <v>106</v>
      </c>
      <c r="O61" s="178" t="str">
        <f>O2</f>
        <v>2022 
(restated)</v>
      </c>
      <c r="P61" s="179" t="str">
        <f>P2</f>
        <v>2023 
(restated)</v>
      </c>
      <c r="Q61" s="261">
        <f>Q2</f>
        <v>2024</v>
      </c>
      <c r="R61" s="279"/>
      <c r="S61" s="279"/>
      <c r="T61" s="279"/>
      <c r="U61" s="282"/>
      <c r="V61" s="280"/>
      <c r="W61" s="280"/>
      <c r="X61" s="279"/>
      <c r="Y61" s="279"/>
      <c r="Z61" s="279"/>
      <c r="AA61" s="279"/>
      <c r="AB61" s="279"/>
      <c r="AC61" s="282"/>
      <c r="AD61" s="282"/>
      <c r="AE61" s="279"/>
      <c r="AF61" s="279"/>
      <c r="AG61" s="279"/>
      <c r="AH61" s="279"/>
    </row>
    <row r="62" spans="1:34" ht="13.8" thickTop="1" x14ac:dyDescent="0.25">
      <c r="A62" s="300" t="s">
        <v>108</v>
      </c>
      <c r="B62" s="38">
        <v>86</v>
      </c>
      <c r="C62" s="39">
        <v>86</v>
      </c>
      <c r="D62" s="39">
        <v>86</v>
      </c>
      <c r="E62" s="39">
        <v>86</v>
      </c>
      <c r="F62" s="39">
        <v>86</v>
      </c>
      <c r="G62" s="20"/>
      <c r="H62" s="20"/>
      <c r="I62" s="20"/>
      <c r="J62" s="20"/>
      <c r="K62" s="25"/>
      <c r="N62" s="227" t="s">
        <v>107</v>
      </c>
      <c r="O62" s="38">
        <f>'[7]ZESTAWIENIE BILANSU'!$K$68</f>
        <v>26162</v>
      </c>
      <c r="P62" s="38">
        <f>'[8]ZESTAWIENIE BILANSU'!$K$69</f>
        <v>30037</v>
      </c>
      <c r="Q62" s="38">
        <f>'[8]ZESTAWIENIE BILANSU'!$J$69</f>
        <v>32111</v>
      </c>
      <c r="R62" s="279"/>
      <c r="S62" s="279"/>
      <c r="T62" s="279"/>
      <c r="U62" s="282"/>
      <c r="V62" s="282"/>
      <c r="W62" s="282"/>
      <c r="X62" s="282"/>
      <c r="Y62" s="279"/>
      <c r="Z62" s="279"/>
      <c r="AA62" s="279"/>
      <c r="AB62" s="279"/>
      <c r="AC62" s="282"/>
      <c r="AD62" s="282"/>
      <c r="AE62" s="279"/>
      <c r="AF62" s="279"/>
      <c r="AG62" s="279"/>
      <c r="AH62" s="279"/>
    </row>
    <row r="63" spans="1:34" x14ac:dyDescent="0.25">
      <c r="A63" s="40" t="s">
        <v>110</v>
      </c>
      <c r="B63" s="41">
        <v>12660</v>
      </c>
      <c r="C63" s="41">
        <v>13113</v>
      </c>
      <c r="D63" s="41">
        <v>15848</v>
      </c>
      <c r="E63" s="41">
        <v>14816</v>
      </c>
      <c r="F63" s="41">
        <v>15315</v>
      </c>
      <c r="G63" s="20"/>
      <c r="H63" s="20"/>
      <c r="I63" s="20"/>
      <c r="J63" s="20"/>
      <c r="K63" s="25"/>
      <c r="N63" s="234" t="s">
        <v>108</v>
      </c>
      <c r="O63" s="41">
        <f>'[7]ZESTAWIENIE BILANSU'!$K$53</f>
        <v>86</v>
      </c>
      <c r="P63" s="238">
        <f>'[8]ZESTAWIENIE BILANSU'!$K$54</f>
        <v>86</v>
      </c>
      <c r="Q63" s="238">
        <f>'[8]ZESTAWIENIE BILANSU'!$J$54</f>
        <v>86</v>
      </c>
      <c r="R63" s="287"/>
      <c r="S63" s="279"/>
      <c r="T63" s="279"/>
      <c r="U63" s="282"/>
      <c r="V63" s="282"/>
      <c r="W63" s="282"/>
      <c r="X63" s="282"/>
      <c r="Y63" s="279"/>
      <c r="Z63" s="279"/>
      <c r="AA63" s="279"/>
      <c r="AB63" s="279"/>
      <c r="AC63" s="282"/>
      <c r="AD63" s="282"/>
      <c r="AE63" s="279"/>
      <c r="AF63" s="279"/>
      <c r="AG63" s="279"/>
      <c r="AH63" s="279"/>
    </row>
    <row r="64" spans="1:34" x14ac:dyDescent="0.25">
      <c r="A64" s="42" t="s">
        <v>112</v>
      </c>
      <c r="B64" s="38">
        <v>-65</v>
      </c>
      <c r="C64" s="38">
        <v>294</v>
      </c>
      <c r="D64" s="38">
        <v>891</v>
      </c>
      <c r="E64" s="38">
        <v>-1140</v>
      </c>
      <c r="F64" s="38">
        <v>-2455</v>
      </c>
      <c r="G64" s="20"/>
      <c r="H64" s="20"/>
      <c r="I64" s="20"/>
      <c r="J64" s="20"/>
      <c r="K64" s="25"/>
      <c r="N64" s="237" t="s">
        <v>109</v>
      </c>
      <c r="O64" s="38">
        <f>'[7]ZESTAWIENIE BILANSU'!$K$59</f>
        <v>-4</v>
      </c>
      <c r="P64" s="38">
        <f>'[8]ZESTAWIENIE BILANSU'!$K$60</f>
        <v>-4</v>
      </c>
      <c r="Q64" s="38">
        <f>'[8]ZESTAWIENIE BILANSU'!$J$60</f>
        <v>-7</v>
      </c>
      <c r="R64" s="287"/>
      <c r="S64" s="288"/>
      <c r="T64" s="279"/>
      <c r="U64" s="282"/>
      <c r="V64" s="282"/>
      <c r="W64" s="282"/>
      <c r="X64" s="282"/>
      <c r="Y64" s="279"/>
      <c r="Z64" s="279"/>
      <c r="AA64" s="279"/>
      <c r="AB64" s="279"/>
      <c r="AC64" s="282"/>
      <c r="AD64" s="282"/>
      <c r="AE64" s="279"/>
      <c r="AF64" s="279"/>
      <c r="AG64" s="279"/>
      <c r="AH64" s="279"/>
    </row>
    <row r="65" spans="1:34" x14ac:dyDescent="0.25">
      <c r="A65" s="40" t="s">
        <v>122</v>
      </c>
      <c r="B65" s="41">
        <v>0</v>
      </c>
      <c r="C65" s="41">
        <v>1</v>
      </c>
      <c r="D65" s="41">
        <v>3</v>
      </c>
      <c r="E65" s="41">
        <v>3</v>
      </c>
      <c r="F65" s="41">
        <v>-6</v>
      </c>
      <c r="G65" s="20"/>
      <c r="H65" s="20"/>
      <c r="I65" s="20"/>
      <c r="J65" s="20"/>
      <c r="K65" s="25"/>
      <c r="N65" s="242" t="s">
        <v>110</v>
      </c>
      <c r="O65" s="238">
        <f>'[7]ZESTAWIENIE BILANSU'!$K$54</f>
        <v>15315</v>
      </c>
      <c r="P65" s="238">
        <f>'[8]ZESTAWIENIE BILANSU'!$K$55</f>
        <v>15804</v>
      </c>
      <c r="Q65" s="238">
        <f>'[8]ZESTAWIENIE BILANSU'!$J$55</f>
        <v>17491</v>
      </c>
      <c r="R65" s="287"/>
      <c r="S65" s="279"/>
      <c r="T65" s="279"/>
      <c r="U65" s="282"/>
      <c r="V65" s="282"/>
      <c r="W65" s="282"/>
      <c r="X65" s="282"/>
      <c r="Y65" s="279"/>
      <c r="Z65" s="279"/>
      <c r="AA65" s="279"/>
      <c r="AB65" s="279"/>
      <c r="AC65" s="282"/>
      <c r="AD65" s="282"/>
      <c r="AE65" s="279"/>
      <c r="AF65" s="279"/>
      <c r="AG65" s="279"/>
      <c r="AH65" s="279"/>
    </row>
    <row r="66" spans="1:34" x14ac:dyDescent="0.25">
      <c r="A66" s="42" t="s">
        <v>109</v>
      </c>
      <c r="B66" s="38">
        <v>-11</v>
      </c>
      <c r="C66" s="38">
        <v>-7</v>
      </c>
      <c r="D66" s="38">
        <v>-9</v>
      </c>
      <c r="E66" s="38">
        <v>-5</v>
      </c>
      <c r="F66" s="38">
        <v>-4</v>
      </c>
      <c r="G66" s="20"/>
      <c r="H66" s="20"/>
      <c r="I66" s="20"/>
      <c r="J66" s="20"/>
      <c r="K66" s="25"/>
      <c r="N66" s="237" t="s">
        <v>111</v>
      </c>
      <c r="O66" s="38">
        <f>'[7]ZESTAWIENIE BILANSU'!$K$60</f>
        <v>1721</v>
      </c>
      <c r="P66" s="38">
        <f>'[8]ZESTAWIENIE BILANSU'!$K$61</f>
        <v>2218</v>
      </c>
      <c r="Q66" s="38">
        <f>'[8]ZESTAWIENIE BILANSU'!$J$61</f>
        <v>3923</v>
      </c>
      <c r="R66" s="287"/>
      <c r="S66" s="279"/>
      <c r="T66" s="279"/>
      <c r="U66" s="282"/>
      <c r="V66" s="282"/>
      <c r="W66" s="282"/>
      <c r="X66" s="282"/>
      <c r="Y66" s="279"/>
      <c r="Z66" s="279"/>
      <c r="AA66" s="279"/>
      <c r="AB66" s="279"/>
      <c r="AC66" s="282"/>
      <c r="AD66" s="282"/>
      <c r="AE66" s="279"/>
      <c r="AF66" s="279"/>
      <c r="AG66" s="279"/>
      <c r="AH66" s="279"/>
    </row>
    <row r="67" spans="1:34" x14ac:dyDescent="0.25">
      <c r="A67" s="40" t="s">
        <v>111</v>
      </c>
      <c r="B67" s="41">
        <v>18</v>
      </c>
      <c r="C67" s="41">
        <v>-324</v>
      </c>
      <c r="D67" s="41">
        <v>295</v>
      </c>
      <c r="E67" s="41">
        <v>600</v>
      </c>
      <c r="F67" s="41">
        <v>1721</v>
      </c>
      <c r="G67" s="20"/>
      <c r="H67" s="20"/>
      <c r="I67" s="20"/>
      <c r="J67" s="20"/>
      <c r="K67" s="25"/>
      <c r="N67" s="242" t="s">
        <v>112</v>
      </c>
      <c r="O67" s="238">
        <f>'[7]ZESTAWIENIE BILANSU'!$K$55</f>
        <v>-2455</v>
      </c>
      <c r="P67" s="238">
        <f>'[8]ZESTAWIENIE BILANSU'!$K$56</f>
        <v>-948</v>
      </c>
      <c r="Q67" s="238">
        <f>'[8]ZESTAWIENIE BILANSU'!$J$56</f>
        <v>-834</v>
      </c>
      <c r="R67" s="287"/>
      <c r="S67" s="279"/>
      <c r="T67" s="279"/>
      <c r="U67" s="282"/>
      <c r="V67" s="282"/>
      <c r="W67" s="282"/>
      <c r="X67" s="282"/>
      <c r="Y67" s="279"/>
      <c r="Z67" s="279"/>
      <c r="AA67" s="279"/>
      <c r="AB67" s="279"/>
      <c r="AC67" s="282"/>
      <c r="AD67" s="282"/>
      <c r="AE67" s="279"/>
      <c r="AF67" s="279"/>
      <c r="AG67" s="279"/>
      <c r="AH67" s="279"/>
    </row>
    <row r="68" spans="1:34" x14ac:dyDescent="0.25">
      <c r="A68" s="42" t="s">
        <v>116</v>
      </c>
      <c r="B68" s="38">
        <v>-36</v>
      </c>
      <c r="C68" s="38">
        <v>-41</v>
      </c>
      <c r="D68" s="38">
        <v>65</v>
      </c>
      <c r="E68" s="38">
        <v>69</v>
      </c>
      <c r="F68" s="38">
        <v>92</v>
      </c>
      <c r="G68" s="20"/>
      <c r="H68" s="20"/>
      <c r="I68" s="20"/>
      <c r="J68" s="20"/>
      <c r="K68" s="25"/>
      <c r="N68" s="237" t="s">
        <v>113</v>
      </c>
      <c r="O68" s="38">
        <f>'[7]ZESTAWIENIE BILANSU'!$K$56</f>
        <v>2622</v>
      </c>
      <c r="P68" s="38">
        <f>'[8]ZESTAWIENIE BILANSU'!$K$57</f>
        <v>1258</v>
      </c>
      <c r="Q68" s="38">
        <f>'[8]ZESTAWIENIE BILANSU'!$J$57</f>
        <v>1657</v>
      </c>
      <c r="R68" s="285"/>
      <c r="S68" s="279"/>
      <c r="T68" s="279"/>
      <c r="U68" s="282"/>
      <c r="V68" s="282"/>
      <c r="W68" s="282"/>
      <c r="X68" s="282"/>
      <c r="Y68" s="279"/>
      <c r="Z68" s="279"/>
      <c r="AA68" s="279"/>
      <c r="AB68" s="279"/>
      <c r="AC68" s="282"/>
      <c r="AD68" s="282"/>
      <c r="AE68" s="279"/>
      <c r="AF68" s="279"/>
      <c r="AG68" s="279"/>
      <c r="AH68" s="279"/>
    </row>
    <row r="69" spans="1:34" x14ac:dyDescent="0.25">
      <c r="A69" s="40" t="s">
        <v>123</v>
      </c>
      <c r="B69" s="41">
        <v>-940</v>
      </c>
      <c r="C69" s="41">
        <v>-248</v>
      </c>
      <c r="D69" s="41">
        <v>-314</v>
      </c>
      <c r="E69" s="41">
        <v>-685</v>
      </c>
      <c r="F69" s="41">
        <v>-634</v>
      </c>
      <c r="G69" s="20"/>
      <c r="H69" s="20"/>
      <c r="I69" s="20"/>
      <c r="J69" s="20"/>
      <c r="K69" s="25"/>
      <c r="N69" s="242" t="s">
        <v>114</v>
      </c>
      <c r="O69" s="238">
        <f>'[7]ZESTAWIENIE BILANSU'!$K$57</f>
        <v>-79</v>
      </c>
      <c r="P69" s="238">
        <f>'[8]ZESTAWIENIE BILANSU'!$K$58</f>
        <v>-48</v>
      </c>
      <c r="Q69" s="238">
        <f>'[8]ZESTAWIENIE BILANSU'!$J$58</f>
        <v>-61</v>
      </c>
      <c r="R69" s="285"/>
      <c r="S69" s="279"/>
      <c r="T69" s="279"/>
      <c r="U69" s="282"/>
      <c r="V69" s="282"/>
      <c r="W69" s="282"/>
      <c r="X69" s="282"/>
      <c r="Y69" s="279"/>
      <c r="Z69" s="279"/>
      <c r="AA69" s="279"/>
      <c r="AB69" s="279"/>
      <c r="AC69" s="282"/>
      <c r="AD69" s="282"/>
      <c r="AE69" s="279"/>
      <c r="AF69" s="279"/>
      <c r="AG69" s="279"/>
      <c r="AH69" s="279"/>
    </row>
    <row r="70" spans="1:34" x14ac:dyDescent="0.25">
      <c r="A70" s="300" t="s">
        <v>124</v>
      </c>
      <c r="B70" s="38">
        <v>3213</v>
      </c>
      <c r="C70" s="38">
        <v>3295</v>
      </c>
      <c r="D70" s="38">
        <v>1912</v>
      </c>
      <c r="E70" s="38">
        <v>3336</v>
      </c>
      <c r="F70" s="38">
        <v>3374</v>
      </c>
      <c r="G70" s="20"/>
      <c r="H70" s="20"/>
      <c r="I70" s="20"/>
      <c r="J70" s="20"/>
      <c r="K70" s="25"/>
      <c r="N70" s="237" t="s">
        <v>115</v>
      </c>
      <c r="O70" s="38">
        <f>'[7]ZESTAWIENIE BILANSU'!$K$58</f>
        <v>-6</v>
      </c>
      <c r="P70" s="38">
        <f>'[8]ZESTAWIENIE BILANSU'!$K$59</f>
        <v>-8</v>
      </c>
      <c r="Q70" s="38">
        <f>'[8]ZESTAWIENIE BILANSU'!$J$59</f>
        <v>-9</v>
      </c>
      <c r="R70" s="285"/>
      <c r="S70" s="279"/>
      <c r="T70" s="279"/>
      <c r="U70" s="282"/>
      <c r="V70" s="282"/>
      <c r="W70" s="282"/>
      <c r="X70" s="282"/>
      <c r="Y70" s="279"/>
      <c r="Z70" s="279"/>
      <c r="AA70" s="279"/>
      <c r="AB70" s="279"/>
      <c r="AC70" s="282"/>
      <c r="AD70" s="282"/>
      <c r="AE70" s="279"/>
      <c r="AF70" s="279"/>
      <c r="AG70" s="279"/>
      <c r="AH70" s="279"/>
    </row>
    <row r="71" spans="1:34" x14ac:dyDescent="0.25">
      <c r="A71" s="43" t="s">
        <v>125</v>
      </c>
      <c r="B71" s="41">
        <v>0</v>
      </c>
      <c r="C71" s="41">
        <v>0</v>
      </c>
      <c r="D71" s="41">
        <v>0</v>
      </c>
      <c r="E71" s="41">
        <v>0</v>
      </c>
      <c r="F71" s="41">
        <v>0</v>
      </c>
      <c r="G71" s="20"/>
      <c r="H71" s="20"/>
      <c r="I71" s="20"/>
      <c r="J71" s="20"/>
      <c r="K71" s="25"/>
      <c r="N71" s="242" t="s">
        <v>116</v>
      </c>
      <c r="O71" s="238">
        <f>'[7]ZESTAWIENIE BILANSU'!$K$61</f>
        <v>91</v>
      </c>
      <c r="P71" s="238">
        <f>'[8]ZESTAWIENIE BILANSU'!$K$62</f>
        <v>-47</v>
      </c>
      <c r="Q71" s="238">
        <f>'[8]ZESTAWIENIE BILANSU'!$J$62</f>
        <v>-84</v>
      </c>
      <c r="R71" s="287"/>
      <c r="S71" s="279"/>
      <c r="T71" s="279"/>
      <c r="U71" s="282"/>
      <c r="V71" s="282"/>
      <c r="W71" s="282"/>
      <c r="X71" s="282"/>
      <c r="Y71" s="279"/>
      <c r="Z71" s="279"/>
      <c r="AA71" s="279"/>
      <c r="AB71" s="279"/>
      <c r="AC71" s="282"/>
      <c r="AD71" s="282"/>
      <c r="AE71" s="279"/>
      <c r="AF71" s="279"/>
      <c r="AG71" s="279"/>
      <c r="AH71" s="279"/>
    </row>
    <row r="72" spans="1:34" x14ac:dyDescent="0.25">
      <c r="A72" s="300" t="s">
        <v>120</v>
      </c>
      <c r="B72" s="38">
        <v>22482</v>
      </c>
      <c r="C72" s="38">
        <v>23119</v>
      </c>
      <c r="D72" s="38">
        <v>24626</v>
      </c>
      <c r="E72" s="38">
        <v>22914</v>
      </c>
      <c r="F72" s="38">
        <v>22263</v>
      </c>
      <c r="G72" s="20"/>
      <c r="H72" s="20"/>
      <c r="I72" s="20"/>
      <c r="J72" s="20"/>
      <c r="K72" s="25"/>
      <c r="N72" s="237" t="s">
        <v>117</v>
      </c>
      <c r="O72" s="38">
        <f>O73+O74</f>
        <v>8871</v>
      </c>
      <c r="P72" s="38">
        <f>P73+P74</f>
        <v>11726</v>
      </c>
      <c r="Q72" s="38">
        <f>Q73+Q74</f>
        <v>9949</v>
      </c>
      <c r="R72" s="279"/>
      <c r="S72" s="279"/>
      <c r="T72" s="279"/>
      <c r="U72" s="282"/>
      <c r="V72" s="282"/>
      <c r="W72" s="282"/>
      <c r="X72" s="282"/>
      <c r="Y72" s="279"/>
      <c r="Z72" s="279"/>
      <c r="AA72" s="279"/>
      <c r="AB72" s="279"/>
      <c r="AC72" s="282"/>
      <c r="AD72" s="282"/>
      <c r="AE72" s="279"/>
      <c r="AF72" s="279"/>
      <c r="AG72" s="279"/>
      <c r="AH72" s="279"/>
    </row>
    <row r="73" spans="1:34" x14ac:dyDescent="0.25">
      <c r="A73" s="44" t="s">
        <v>121</v>
      </c>
      <c r="B73" s="45">
        <v>37407</v>
      </c>
      <c r="C73" s="45">
        <v>39288</v>
      </c>
      <c r="D73" s="45">
        <v>43403</v>
      </c>
      <c r="E73" s="45">
        <v>39994</v>
      </c>
      <c r="F73" s="45">
        <v>39752</v>
      </c>
      <c r="G73" s="20"/>
      <c r="H73" s="20"/>
      <c r="I73" s="20"/>
      <c r="J73" s="20"/>
      <c r="K73" s="25"/>
      <c r="N73" s="243" t="s">
        <v>118</v>
      </c>
      <c r="O73" s="238">
        <f>'[7]ZESTAWIENIE BILANSU'!$K$62</f>
        <v>5090</v>
      </c>
      <c r="P73" s="238">
        <f>'[8]ZESTAWIENIE BILANSU'!$K$63</f>
        <v>5946</v>
      </c>
      <c r="Q73" s="238">
        <f>'[8]ZESTAWIENIE BILANSU'!$J$63</f>
        <v>4607</v>
      </c>
      <c r="R73" s="279"/>
      <c r="S73" s="279"/>
      <c r="T73" s="279"/>
      <c r="U73" s="282"/>
      <c r="V73" s="282"/>
      <c r="W73" s="282"/>
      <c r="X73" s="282"/>
      <c r="Y73" s="279"/>
      <c r="Z73" s="279"/>
      <c r="AA73" s="289"/>
      <c r="AB73" s="279"/>
      <c r="AC73" s="282"/>
      <c r="AD73" s="282"/>
      <c r="AE73" s="279"/>
      <c r="AF73" s="279"/>
      <c r="AG73" s="279"/>
      <c r="AH73" s="279"/>
    </row>
    <row r="74" spans="1:34" x14ac:dyDescent="0.25">
      <c r="A74" s="254"/>
      <c r="B74" s="255"/>
      <c r="C74" s="255"/>
      <c r="D74" s="255"/>
      <c r="E74" s="255"/>
      <c r="F74" s="255"/>
      <c r="G74" s="20"/>
      <c r="H74" s="20"/>
      <c r="I74" s="20"/>
      <c r="J74" s="20"/>
      <c r="K74" s="25"/>
      <c r="N74" s="244" t="s">
        <v>119</v>
      </c>
      <c r="O74" s="38">
        <f>'[7]ZESTAWIENIE BILANSU'!$K$63</f>
        <v>3781</v>
      </c>
      <c r="P74" s="38">
        <f>'[8]ZESTAWIENIE BILANSU'!$K$64</f>
        <v>5780</v>
      </c>
      <c r="Q74" s="38">
        <f>'[8]ZESTAWIENIE BILANSU'!$J$64</f>
        <v>5342</v>
      </c>
      <c r="R74" s="290"/>
      <c r="S74" s="290"/>
      <c r="T74" s="279"/>
      <c r="U74" s="282"/>
      <c r="V74" s="282"/>
      <c r="W74" s="282"/>
      <c r="X74" s="282"/>
      <c r="Y74" s="279"/>
      <c r="Z74" s="279"/>
      <c r="AA74" s="279"/>
      <c r="AB74" s="279"/>
      <c r="AC74" s="282"/>
      <c r="AD74" s="282"/>
      <c r="AE74" s="279"/>
      <c r="AF74" s="279"/>
      <c r="AG74" s="279"/>
      <c r="AH74" s="279"/>
    </row>
    <row r="75" spans="1:34" x14ac:dyDescent="0.25">
      <c r="G75" s="16"/>
      <c r="H75" s="16"/>
      <c r="I75" s="16"/>
      <c r="J75" s="16"/>
      <c r="K75" s="25"/>
      <c r="N75" s="228" t="s">
        <v>120</v>
      </c>
      <c r="O75" s="238">
        <f>'[7]ZESTAWIENIE BILANSU'!$K$65</f>
        <v>22263</v>
      </c>
      <c r="P75" s="238">
        <f>'[8]ZESTAWIENIE BILANSU'!$K$66</f>
        <v>30515</v>
      </c>
      <c r="Q75" s="238">
        <f>'[8]ZESTAWIENIE BILANSU'!$J$66</f>
        <v>33146</v>
      </c>
      <c r="R75" s="291"/>
      <c r="S75" s="291"/>
      <c r="T75" s="279"/>
      <c r="U75" s="282"/>
      <c r="V75" s="282"/>
      <c r="W75" s="282"/>
      <c r="X75" s="282"/>
      <c r="Y75" s="279"/>
      <c r="Z75" s="279"/>
      <c r="AA75" s="279"/>
      <c r="AB75" s="279"/>
      <c r="AC75" s="282"/>
      <c r="AD75" s="282"/>
      <c r="AE75" s="279"/>
      <c r="AF75" s="279"/>
      <c r="AG75" s="279"/>
      <c r="AH75" s="279"/>
    </row>
    <row r="76" spans="1:34" x14ac:dyDescent="0.25">
      <c r="G76" s="16"/>
      <c r="H76" s="16"/>
      <c r="I76" s="16"/>
      <c r="J76" s="16"/>
      <c r="K76" s="25"/>
      <c r="N76" s="231" t="s">
        <v>121</v>
      </c>
      <c r="O76" s="245">
        <f>'[7]ZESTAWIENIE BILANSU'!$K$66</f>
        <v>48425</v>
      </c>
      <c r="P76" s="245">
        <f>'[8]ZESTAWIENIE BILANSU'!$K$67</f>
        <v>60552</v>
      </c>
      <c r="Q76" s="245">
        <f>'[8]ZESTAWIENIE BILANSU'!$J$67</f>
        <v>65257</v>
      </c>
      <c r="R76" s="279"/>
      <c r="S76" s="279"/>
      <c r="T76" s="279"/>
      <c r="U76" s="282"/>
      <c r="V76" s="282"/>
      <c r="W76" s="282"/>
      <c r="X76" s="282"/>
      <c r="Y76" s="279"/>
      <c r="Z76" s="279"/>
      <c r="AA76" s="279"/>
      <c r="AB76" s="279"/>
      <c r="AC76" s="282"/>
      <c r="AD76" s="282"/>
      <c r="AE76" s="279"/>
      <c r="AF76" s="279"/>
      <c r="AG76" s="279"/>
      <c r="AH76" s="279"/>
    </row>
    <row r="77" spans="1:34" x14ac:dyDescent="0.25">
      <c r="G77" s="16"/>
      <c r="H77" s="16"/>
      <c r="I77" s="16"/>
      <c r="J77" s="16"/>
      <c r="K77" s="25"/>
      <c r="N77" s="239"/>
      <c r="O77" s="240"/>
      <c r="P77" s="240"/>
      <c r="Q77" s="240"/>
      <c r="R77" s="279"/>
      <c r="S77" s="279"/>
      <c r="T77" s="279"/>
      <c r="U77" s="279"/>
      <c r="V77" s="279"/>
      <c r="W77" s="279"/>
      <c r="X77" s="282"/>
      <c r="Y77" s="279"/>
      <c r="Z77" s="279"/>
      <c r="AA77" s="279"/>
      <c r="AB77" s="279"/>
      <c r="AC77" s="282"/>
      <c r="AD77" s="282"/>
      <c r="AE77" s="279"/>
      <c r="AF77" s="279"/>
      <c r="AG77" s="279"/>
      <c r="AH77" s="279"/>
    </row>
    <row r="78" spans="1:34" x14ac:dyDescent="0.25">
      <c r="G78" s="16"/>
      <c r="H78" s="16"/>
      <c r="I78" s="16"/>
      <c r="J78" s="16"/>
      <c r="K78" s="25"/>
      <c r="N78" s="235"/>
      <c r="O78" s="236"/>
      <c r="P78" s="236"/>
      <c r="Q78" s="236"/>
      <c r="R78" s="279"/>
      <c r="S78" s="279"/>
      <c r="T78" s="279"/>
      <c r="U78" s="279"/>
      <c r="V78" s="279"/>
      <c r="W78" s="279"/>
      <c r="X78" s="282"/>
      <c r="Y78" s="279"/>
      <c r="Z78" s="279"/>
      <c r="AA78" s="279"/>
      <c r="AB78" s="279"/>
      <c r="AC78" s="282"/>
      <c r="AD78" s="282"/>
      <c r="AE78" s="279"/>
      <c r="AF78" s="279"/>
      <c r="AG78" s="279"/>
      <c r="AH78" s="279"/>
    </row>
    <row r="79" spans="1:34" ht="21" thickBot="1" x14ac:dyDescent="0.3">
      <c r="G79" s="16"/>
      <c r="H79" s="16"/>
      <c r="I79" s="16"/>
      <c r="J79" s="16"/>
      <c r="N79" s="12" t="s">
        <v>126</v>
      </c>
      <c r="O79" s="178" t="str">
        <f>O2</f>
        <v>2022 
(restated)</v>
      </c>
      <c r="P79" s="179" t="str">
        <f>P2</f>
        <v>2023 
(restated)</v>
      </c>
      <c r="Q79" s="261">
        <f>Q2</f>
        <v>2024</v>
      </c>
      <c r="R79" s="279"/>
      <c r="S79" s="292"/>
      <c r="T79" s="279"/>
      <c r="U79" s="279"/>
      <c r="V79" s="280"/>
      <c r="W79" s="280"/>
      <c r="X79" s="280"/>
      <c r="Y79" s="279"/>
      <c r="Z79" s="279"/>
      <c r="AA79" s="279"/>
      <c r="AB79" s="279"/>
      <c r="AC79" s="282"/>
      <c r="AD79" s="282"/>
      <c r="AE79" s="279"/>
      <c r="AF79" s="279"/>
      <c r="AG79" s="279"/>
      <c r="AH79" s="279"/>
    </row>
    <row r="80" spans="1:34" ht="13.8" thickTop="1" x14ac:dyDescent="0.25">
      <c r="A80" s="27"/>
      <c r="N80" s="17" t="s">
        <v>127</v>
      </c>
      <c r="O80" s="46">
        <f>'[7]ZESTAWIENIE BILANSU'!$K$71</f>
        <v>37518</v>
      </c>
      <c r="P80" s="46">
        <f>'[8]ZESTAWIENIE BILANSU'!$K$72</f>
        <v>42328</v>
      </c>
      <c r="Q80" s="46">
        <f>'[8]ZESTAWIENIE BILANSU'!$J$72</f>
        <v>43642</v>
      </c>
      <c r="R80" s="279"/>
      <c r="S80" s="293"/>
      <c r="T80" s="279"/>
      <c r="U80" s="282"/>
      <c r="V80" s="282"/>
      <c r="W80" s="282"/>
      <c r="X80" s="282"/>
      <c r="Y80" s="279"/>
      <c r="Z80" s="279"/>
      <c r="AA80" s="279"/>
      <c r="AB80" s="279"/>
      <c r="AC80" s="282"/>
      <c r="AD80" s="282"/>
      <c r="AE80" s="279"/>
      <c r="AF80" s="279"/>
      <c r="AG80" s="279"/>
      <c r="AH80" s="279"/>
    </row>
    <row r="81" spans="1:34" x14ac:dyDescent="0.25">
      <c r="N81" s="300" t="s">
        <v>128</v>
      </c>
      <c r="O81" s="38">
        <f>'[7]ZESTAWIENIE BILANSU'!$K$72</f>
        <v>31</v>
      </c>
      <c r="P81" s="38">
        <f>'[8]ZESTAWIENIE BILANSU'!$K$73</f>
        <v>35</v>
      </c>
      <c r="Q81" s="38">
        <f>'[8]ZESTAWIENIE BILANSU'!$J$73</f>
        <v>35</v>
      </c>
      <c r="R81" s="279"/>
      <c r="S81" s="294"/>
      <c r="T81" s="279"/>
      <c r="U81" s="282"/>
      <c r="V81" s="282"/>
      <c r="W81" s="282"/>
      <c r="X81" s="282"/>
      <c r="Y81" s="279"/>
      <c r="Z81" s="279"/>
      <c r="AA81" s="279"/>
      <c r="AB81" s="279"/>
      <c r="AC81" s="282"/>
      <c r="AD81" s="282"/>
      <c r="AE81" s="279"/>
      <c r="AF81" s="279"/>
      <c r="AG81" s="279"/>
      <c r="AH81" s="279"/>
    </row>
    <row r="82" spans="1:34" x14ac:dyDescent="0.25">
      <c r="N82" s="17" t="s">
        <v>129</v>
      </c>
      <c r="O82" s="41">
        <f>'[7]ZESTAWIENIE BILANSU'!$K$73</f>
        <v>6184</v>
      </c>
      <c r="P82" s="41">
        <f>'[8]ZESTAWIENIE BILANSU'!$K$74</f>
        <v>6166</v>
      </c>
      <c r="Q82" s="41">
        <f>'[8]ZESTAWIENIE BILANSU'!$J$74</f>
        <v>5099</v>
      </c>
      <c r="R82" s="279"/>
      <c r="S82" s="294"/>
      <c r="T82" s="279"/>
      <c r="U82" s="282"/>
      <c r="V82" s="282"/>
      <c r="W82" s="282"/>
      <c r="X82" s="282"/>
      <c r="Y82" s="279"/>
      <c r="Z82" s="279"/>
      <c r="AA82" s="279"/>
      <c r="AB82" s="279"/>
      <c r="AC82" s="282"/>
      <c r="AD82" s="282"/>
      <c r="AE82" s="279"/>
      <c r="AF82" s="279"/>
      <c r="AG82" s="279"/>
      <c r="AH82" s="279"/>
    </row>
    <row r="83" spans="1:34" ht="13.8" thickBot="1" x14ac:dyDescent="0.3">
      <c r="A83" s="12" t="s">
        <v>126</v>
      </c>
      <c r="B83" s="13">
        <f>B2</f>
        <v>2018</v>
      </c>
      <c r="C83" s="13">
        <f>C2</f>
        <v>2019</v>
      </c>
      <c r="D83" s="13">
        <f>D2</f>
        <v>2020</v>
      </c>
      <c r="E83" s="13">
        <f>E2</f>
        <v>2021</v>
      </c>
      <c r="F83" s="14">
        <f>F2</f>
        <v>2022</v>
      </c>
      <c r="K83" s="25"/>
      <c r="N83" s="300" t="s">
        <v>130</v>
      </c>
      <c r="O83" s="38">
        <f>'[7]ZESTAWIENIE BILANSU'!$K$74</f>
        <v>11090</v>
      </c>
      <c r="P83" s="38">
        <f>'[8]ZESTAWIENIE BILANSU'!$K$75</f>
        <v>12003</v>
      </c>
      <c r="Q83" s="38">
        <f>'[8]ZESTAWIENIE BILANSU'!$J$75</f>
        <v>18086</v>
      </c>
      <c r="R83" s="279"/>
      <c r="S83" s="294"/>
      <c r="T83" s="279"/>
      <c r="U83" s="282"/>
      <c r="V83" s="282"/>
      <c r="W83" s="282"/>
      <c r="X83" s="282"/>
      <c r="Y83" s="279"/>
      <c r="Z83" s="279"/>
      <c r="AA83" s="279"/>
      <c r="AB83" s="279"/>
      <c r="AC83" s="282"/>
      <c r="AD83" s="282"/>
      <c r="AE83" s="279"/>
      <c r="AF83" s="279"/>
      <c r="AG83" s="279"/>
      <c r="AH83" s="279"/>
    </row>
    <row r="84" spans="1:34" ht="13.8" thickTop="1" x14ac:dyDescent="0.25">
      <c r="A84" s="17" t="s">
        <v>140</v>
      </c>
      <c r="B84" s="41">
        <v>45839</v>
      </c>
      <c r="C84" s="46">
        <v>47329</v>
      </c>
      <c r="D84" s="46">
        <v>48471</v>
      </c>
      <c r="E84" s="46">
        <v>50173</v>
      </c>
      <c r="F84" s="46">
        <v>52606</v>
      </c>
      <c r="G84" s="20"/>
      <c r="H84" s="20"/>
      <c r="I84" s="20"/>
      <c r="J84" s="20"/>
      <c r="K84" s="25"/>
      <c r="N84" s="17" t="s">
        <v>131</v>
      </c>
      <c r="O84" s="41">
        <f>'[7]ZESTAWIENIE BILANSU'!$K$75</f>
        <v>7720</v>
      </c>
      <c r="P84" s="41">
        <f>'[8]ZESTAWIENIE BILANSU'!$K$76</f>
        <v>7047</v>
      </c>
      <c r="Q84" s="41">
        <f>'[8]ZESTAWIENIE BILANSU'!$J$76</f>
        <v>6895</v>
      </c>
      <c r="R84" s="279"/>
      <c r="S84" s="294"/>
      <c r="T84" s="279"/>
      <c r="U84" s="282"/>
      <c r="V84" s="282"/>
      <c r="W84" s="282"/>
      <c r="X84" s="282"/>
      <c r="Y84" s="279"/>
      <c r="Z84" s="279"/>
      <c r="AA84" s="279"/>
      <c r="AB84" s="279"/>
      <c r="AC84" s="282"/>
      <c r="AD84" s="282"/>
      <c r="AE84" s="279"/>
      <c r="AF84" s="279"/>
      <c r="AG84" s="279"/>
      <c r="AH84" s="279"/>
    </row>
    <row r="85" spans="1:34" x14ac:dyDescent="0.25">
      <c r="A85" s="47" t="s">
        <v>141</v>
      </c>
      <c r="B85" s="38">
        <v>8525</v>
      </c>
      <c r="C85" s="38">
        <v>8885</v>
      </c>
      <c r="D85" s="38">
        <v>8834</v>
      </c>
      <c r="E85" s="38">
        <v>9603</v>
      </c>
      <c r="F85" s="38">
        <v>10760</v>
      </c>
      <c r="G85" s="20"/>
      <c r="H85" s="20"/>
      <c r="I85" s="20"/>
      <c r="J85" s="20"/>
      <c r="K85" s="25"/>
      <c r="N85" s="300" t="s">
        <v>132</v>
      </c>
      <c r="O85" s="38">
        <f>'[7]ZESTAWIENIE BILANSU'!$K$76</f>
        <v>278058</v>
      </c>
      <c r="P85" s="38">
        <f>'[8]ZESTAWIENIE BILANSU'!$K$77</f>
        <v>303781</v>
      </c>
      <c r="Q85" s="38">
        <f>'[8]ZESTAWIENIE BILANSU'!$J$77</f>
        <v>334193</v>
      </c>
      <c r="R85" s="279"/>
      <c r="S85" s="294"/>
      <c r="T85" s="279"/>
      <c r="U85" s="282"/>
      <c r="V85" s="282"/>
      <c r="W85" s="282"/>
      <c r="X85" s="282"/>
      <c r="Y85" s="279"/>
      <c r="Z85" s="279"/>
      <c r="AA85" s="279"/>
      <c r="AB85" s="279"/>
      <c r="AC85" s="282"/>
      <c r="AD85" s="282"/>
      <c r="AE85" s="279"/>
      <c r="AF85" s="279"/>
      <c r="AG85" s="279"/>
      <c r="AH85" s="279"/>
    </row>
    <row r="86" spans="1:34" x14ac:dyDescent="0.25">
      <c r="A86" s="48" t="s">
        <v>142</v>
      </c>
      <c r="B86" s="41">
        <v>16204</v>
      </c>
      <c r="C86" s="41">
        <v>16346</v>
      </c>
      <c r="D86" s="41">
        <v>16309</v>
      </c>
      <c r="E86" s="41">
        <v>16345</v>
      </c>
      <c r="F86" s="41">
        <v>17014</v>
      </c>
      <c r="G86" s="20"/>
      <c r="H86" s="20"/>
      <c r="I86" s="20"/>
      <c r="J86" s="20"/>
      <c r="K86" s="25"/>
      <c r="N86" s="17" t="s">
        <v>90</v>
      </c>
      <c r="O86" s="41">
        <f>'[7]ZESTAWIENIE BILANSU'!$K$77</f>
        <v>20956</v>
      </c>
      <c r="P86" s="41">
        <f>'[8]ZESTAWIENIE BILANSU'!$K$78</f>
        <v>11656</v>
      </c>
      <c r="Q86" s="41">
        <f>'[8]ZESTAWIENIE BILANSU'!$J$78</f>
        <v>6132</v>
      </c>
      <c r="R86" s="279"/>
      <c r="S86" s="294"/>
      <c r="T86" s="279"/>
      <c r="U86" s="282"/>
      <c r="V86" s="282"/>
      <c r="W86" s="282"/>
      <c r="X86" s="282"/>
      <c r="Y86" s="279"/>
      <c r="Z86" s="279"/>
      <c r="AA86" s="279"/>
      <c r="AB86" s="279"/>
      <c r="AC86" s="282"/>
      <c r="AD86" s="282"/>
      <c r="AE86" s="279"/>
      <c r="AF86" s="279"/>
      <c r="AG86" s="279"/>
      <c r="AH86" s="279"/>
    </row>
    <row r="87" spans="1:34" x14ac:dyDescent="0.25">
      <c r="A87" s="47" t="s">
        <v>143</v>
      </c>
      <c r="B87" s="38">
        <v>9690</v>
      </c>
      <c r="C87" s="38">
        <v>10298</v>
      </c>
      <c r="D87" s="38">
        <v>10984</v>
      </c>
      <c r="E87" s="38">
        <v>11715</v>
      </c>
      <c r="F87" s="38">
        <v>13356</v>
      </c>
      <c r="G87" s="20"/>
      <c r="H87" s="20"/>
      <c r="I87" s="20"/>
      <c r="J87" s="20"/>
      <c r="K87" s="25"/>
      <c r="N87" s="300" t="s">
        <v>133</v>
      </c>
      <c r="O87" s="38">
        <f>'[10]ZESTAWIENIE BILANSU'!$L$79</f>
        <v>328</v>
      </c>
      <c r="P87" s="50">
        <f>'[10]ZESTAWIENIE BILANSU'!$K$79</f>
        <v>1991</v>
      </c>
      <c r="Q87" s="38">
        <f>'[10]ZESTAWIENIE BILANSU'!$J$79</f>
        <v>1818</v>
      </c>
      <c r="R87" s="279"/>
      <c r="S87" s="279"/>
      <c r="T87" s="279"/>
      <c r="U87" s="282"/>
      <c r="V87" s="279"/>
      <c r="W87" s="279"/>
      <c r="X87" s="282"/>
      <c r="Y87" s="279"/>
      <c r="Z87" s="279"/>
      <c r="AA87" s="279"/>
      <c r="AB87" s="279"/>
      <c r="AC87" s="282"/>
      <c r="AD87" s="282"/>
      <c r="AE87" s="279"/>
      <c r="AF87" s="279"/>
      <c r="AG87" s="279"/>
      <c r="AH87" s="279"/>
    </row>
    <row r="88" spans="1:34" x14ac:dyDescent="0.25">
      <c r="A88" s="48" t="s">
        <v>144</v>
      </c>
      <c r="B88" s="41">
        <v>5981</v>
      </c>
      <c r="C88" s="41">
        <v>5999</v>
      </c>
      <c r="D88" s="41">
        <v>6226</v>
      </c>
      <c r="E88" s="41">
        <v>6371</v>
      </c>
      <c r="F88" s="41">
        <v>6543</v>
      </c>
      <c r="G88" s="20"/>
      <c r="H88" s="20"/>
      <c r="I88" s="20"/>
      <c r="J88" s="20"/>
      <c r="K88" s="25"/>
      <c r="N88" s="17" t="s">
        <v>134</v>
      </c>
      <c r="O88" s="41">
        <f>'[10]ZESTAWIENIE BILANSU'!$L$80</f>
        <v>14301</v>
      </c>
      <c r="P88" s="41">
        <f>'[10]ZESTAWIENIE BILANSU'!$K$80</f>
        <v>16980</v>
      </c>
      <c r="Q88" s="41">
        <f>'[8]ZESTAWIENIE BILANSU'!$J$80</f>
        <v>15946</v>
      </c>
      <c r="R88" s="279"/>
      <c r="S88" s="294"/>
      <c r="T88" s="279"/>
      <c r="U88" s="282"/>
      <c r="V88" s="282"/>
      <c r="W88" s="282"/>
      <c r="X88" s="282"/>
      <c r="Y88" s="279"/>
      <c r="Z88" s="279"/>
      <c r="AA88" s="279"/>
      <c r="AB88" s="279"/>
      <c r="AC88" s="282"/>
      <c r="AD88" s="282"/>
      <c r="AE88" s="279"/>
      <c r="AF88" s="279"/>
      <c r="AG88" s="279"/>
      <c r="AH88" s="279"/>
    </row>
    <row r="89" spans="1:34" x14ac:dyDescent="0.25">
      <c r="A89" s="47" t="s">
        <v>145</v>
      </c>
      <c r="B89" s="38">
        <v>7</v>
      </c>
      <c r="C89" s="38">
        <v>9</v>
      </c>
      <c r="D89" s="38">
        <v>8</v>
      </c>
      <c r="E89" s="38">
        <v>12</v>
      </c>
      <c r="F89" s="38">
        <v>19</v>
      </c>
      <c r="G89" s="20"/>
      <c r="H89" s="20"/>
      <c r="I89" s="20"/>
      <c r="J89" s="20"/>
      <c r="K89" s="25"/>
      <c r="N89" s="300" t="s">
        <v>135</v>
      </c>
      <c r="O89" s="38">
        <f>'[7]ZESTAWIENIE BILANSU'!$K$79</f>
        <v>1711</v>
      </c>
      <c r="P89" s="50">
        <f>'[8]ZESTAWIENIE BILANSU'!$K$81</f>
        <v>2286</v>
      </c>
      <c r="Q89" s="50">
        <f>'[8]ZESTAWIENIE BILANSU'!$J$81</f>
        <v>2756</v>
      </c>
      <c r="R89" s="279"/>
      <c r="S89" s="294"/>
      <c r="T89" s="279"/>
      <c r="U89" s="282"/>
      <c r="V89" s="282"/>
      <c r="W89" s="282"/>
      <c r="X89" s="282"/>
      <c r="Y89" s="279"/>
      <c r="Z89" s="279"/>
      <c r="AA89" s="279"/>
      <c r="AB89" s="279"/>
      <c r="AC89" s="282"/>
      <c r="AD89" s="282"/>
      <c r="AE89" s="279"/>
      <c r="AF89" s="279"/>
      <c r="AG89" s="279"/>
      <c r="AH89" s="279"/>
    </row>
    <row r="90" spans="1:34" x14ac:dyDescent="0.25">
      <c r="A90" s="48" t="s">
        <v>146</v>
      </c>
      <c r="B90" s="41">
        <v>256</v>
      </c>
      <c r="C90" s="41">
        <v>214</v>
      </c>
      <c r="D90" s="41">
        <v>190</v>
      </c>
      <c r="E90" s="41">
        <v>164</v>
      </c>
      <c r="F90" s="41">
        <v>159</v>
      </c>
      <c r="G90" s="20"/>
      <c r="H90" s="20"/>
      <c r="I90" s="20"/>
      <c r="J90" s="20"/>
      <c r="K90" s="25"/>
      <c r="N90" s="17" t="s">
        <v>136</v>
      </c>
      <c r="O90" s="41">
        <f>'[7]ZESTAWIENIE BILANSU'!$K$80</f>
        <v>2831</v>
      </c>
      <c r="P90" s="41">
        <f>'[8]ZESTAWIENIE BILANSU'!$K$82</f>
        <v>3088</v>
      </c>
      <c r="Q90" s="41">
        <f>'[8]ZESTAWIENIE BILANSU'!$J$82</f>
        <v>3374</v>
      </c>
      <c r="R90" s="279"/>
      <c r="S90" s="294"/>
      <c r="T90" s="279"/>
      <c r="U90" s="282"/>
      <c r="V90" s="282"/>
      <c r="W90" s="282"/>
      <c r="X90" s="282"/>
      <c r="Y90" s="279"/>
      <c r="Z90" s="279"/>
      <c r="AA90" s="279"/>
      <c r="AB90" s="279"/>
      <c r="AC90" s="282"/>
      <c r="AD90" s="282"/>
      <c r="AE90" s="279"/>
      <c r="AF90" s="279"/>
      <c r="AG90" s="279"/>
      <c r="AH90" s="279"/>
    </row>
    <row r="91" spans="1:34" x14ac:dyDescent="0.25">
      <c r="A91" s="47" t="s">
        <v>147</v>
      </c>
      <c r="B91" s="38">
        <v>5176</v>
      </c>
      <c r="C91" s="38">
        <v>5578</v>
      </c>
      <c r="D91" s="38">
        <v>5920</v>
      </c>
      <c r="E91" s="38">
        <v>5963</v>
      </c>
      <c r="F91" s="38">
        <v>4755</v>
      </c>
      <c r="G91" s="20"/>
      <c r="H91" s="20"/>
      <c r="I91" s="20"/>
      <c r="J91" s="20"/>
      <c r="K91" s="25"/>
      <c r="N91" s="300" t="s">
        <v>137</v>
      </c>
      <c r="O91" s="38">
        <f>'[7]ZESTAWIENIE BILANSU'!$K$81</f>
        <v>33</v>
      </c>
      <c r="P91" s="38">
        <f>'[8]ZESTAWIENIE BILANSU'!$K$83</f>
        <v>32</v>
      </c>
      <c r="Q91" s="38">
        <f>'[8]ZESTAWIENIE BILANSU'!$J$83</f>
        <v>24</v>
      </c>
      <c r="R91" s="295"/>
      <c r="S91" s="295"/>
      <c r="T91" s="279"/>
      <c r="U91" s="282"/>
      <c r="V91" s="282"/>
      <c r="W91" s="282"/>
      <c r="X91" s="282"/>
      <c r="Y91" s="279"/>
      <c r="Z91" s="279"/>
      <c r="AA91" s="279"/>
      <c r="AB91" s="279"/>
      <c r="AC91" s="282"/>
      <c r="AD91" s="282"/>
      <c r="AE91" s="279"/>
      <c r="AF91" s="279"/>
      <c r="AG91" s="279"/>
      <c r="AH91" s="279"/>
    </row>
    <row r="92" spans="1:34" x14ac:dyDescent="0.25">
      <c r="A92" s="17" t="s">
        <v>129</v>
      </c>
      <c r="B92" s="41">
        <v>6061</v>
      </c>
      <c r="C92" s="41">
        <v>6700</v>
      </c>
      <c r="D92" s="41">
        <v>6679</v>
      </c>
      <c r="E92" s="41">
        <v>6274</v>
      </c>
      <c r="F92" s="41">
        <v>6184</v>
      </c>
      <c r="G92" s="20"/>
      <c r="H92" s="20"/>
      <c r="I92" s="20"/>
      <c r="J92" s="20"/>
      <c r="K92" s="25"/>
      <c r="N92" s="51" t="s">
        <v>138</v>
      </c>
      <c r="O92" s="52">
        <f>'[7]ZESTAWIENIE BILANSU'!$K$82</f>
        <v>380761</v>
      </c>
      <c r="P92" s="52">
        <f>'[8]ZESTAWIENIE BILANSU'!$K$84</f>
        <v>407393</v>
      </c>
      <c r="Q92" s="52">
        <f>'[8]ZESTAWIENIE BILANSU'!$J$84</f>
        <v>438000</v>
      </c>
      <c r="R92" s="287"/>
      <c r="S92" s="287"/>
      <c r="T92" s="279"/>
      <c r="U92" s="282"/>
      <c r="V92" s="282"/>
      <c r="W92" s="282"/>
      <c r="X92" s="282"/>
      <c r="Y92" s="279"/>
      <c r="Z92" s="279"/>
      <c r="AA92" s="279"/>
      <c r="AB92" s="279"/>
      <c r="AC92" s="282"/>
      <c r="AD92" s="282"/>
      <c r="AE92" s="279"/>
      <c r="AF92" s="279"/>
      <c r="AG92" s="279"/>
      <c r="AH92" s="279"/>
    </row>
    <row r="93" spans="1:34" x14ac:dyDescent="0.25">
      <c r="A93" s="300" t="s">
        <v>130</v>
      </c>
      <c r="B93" s="38">
        <v>12009</v>
      </c>
      <c r="C93" s="38">
        <v>9273</v>
      </c>
      <c r="D93" s="38">
        <v>7532</v>
      </c>
      <c r="E93" s="38">
        <v>5940</v>
      </c>
      <c r="F93" s="38">
        <v>11090</v>
      </c>
      <c r="G93" s="20"/>
      <c r="H93" s="20"/>
      <c r="I93" s="20"/>
      <c r="J93" s="20"/>
      <c r="K93" s="25"/>
      <c r="N93" s="53" t="s">
        <v>139</v>
      </c>
      <c r="O93" s="45">
        <f>'[7]ZESTAWIENIE BILANSU'!$K$83</f>
        <v>429186</v>
      </c>
      <c r="P93" s="268">
        <f>'[8]ZESTAWIENIE BILANSU'!$K$85</f>
        <v>467945</v>
      </c>
      <c r="Q93" s="268">
        <f>'[8]ZESTAWIENIE BILANSU'!$J$85</f>
        <v>503257</v>
      </c>
      <c r="R93" s="287"/>
      <c r="S93" s="287"/>
      <c r="T93" s="279"/>
      <c r="U93" s="282"/>
      <c r="V93" s="282"/>
      <c r="W93" s="282"/>
      <c r="X93" s="282"/>
      <c r="Y93" s="279"/>
      <c r="Z93" s="279"/>
      <c r="AA93" s="279"/>
      <c r="AB93" s="279"/>
      <c r="AC93" s="282"/>
      <c r="AD93" s="282"/>
      <c r="AE93" s="279"/>
      <c r="AF93" s="279"/>
      <c r="AG93" s="279"/>
      <c r="AH93" s="279"/>
    </row>
    <row r="94" spans="1:34" x14ac:dyDescent="0.25">
      <c r="A94" s="17" t="s">
        <v>131</v>
      </c>
      <c r="B94" s="41">
        <v>6044</v>
      </c>
      <c r="C94" s="41">
        <v>6604</v>
      </c>
      <c r="D94" s="41">
        <v>9751</v>
      </c>
      <c r="E94" s="41">
        <v>7470</v>
      </c>
      <c r="F94" s="41">
        <v>7720</v>
      </c>
      <c r="G94" s="20"/>
      <c r="H94" s="20"/>
      <c r="I94" s="20"/>
      <c r="J94" s="20"/>
      <c r="K94" s="25"/>
      <c r="R94" s="279"/>
      <c r="S94" s="292"/>
      <c r="T94" s="279"/>
      <c r="U94" s="282"/>
      <c r="V94" s="279"/>
      <c r="W94" s="279"/>
      <c r="X94" s="279"/>
      <c r="Y94" s="279"/>
      <c r="Z94" s="279"/>
      <c r="AA94" s="279"/>
      <c r="AB94" s="279"/>
      <c r="AC94" s="282"/>
      <c r="AD94" s="282"/>
      <c r="AE94" s="279"/>
      <c r="AF94" s="279"/>
      <c r="AG94" s="279"/>
      <c r="AH94" s="279"/>
    </row>
    <row r="95" spans="1:34" x14ac:dyDescent="0.25">
      <c r="A95" s="49" t="s">
        <v>132</v>
      </c>
      <c r="B95" s="50">
        <v>207635</v>
      </c>
      <c r="C95" s="50">
        <v>218588</v>
      </c>
      <c r="D95" s="50">
        <v>241975</v>
      </c>
      <c r="E95" s="50">
        <v>265155</v>
      </c>
      <c r="F95" s="50">
        <v>278058</v>
      </c>
      <c r="G95" s="20"/>
      <c r="H95" s="20"/>
      <c r="I95" s="20"/>
      <c r="J95" s="20"/>
      <c r="K95" s="25"/>
      <c r="N95" s="241"/>
      <c r="O95" s="233"/>
      <c r="P95" s="233"/>
      <c r="Q95" s="233"/>
      <c r="R95" s="279"/>
      <c r="S95" s="279"/>
      <c r="T95" s="279"/>
      <c r="U95" s="279"/>
      <c r="V95" s="279"/>
      <c r="W95" s="279"/>
      <c r="X95" s="279"/>
      <c r="Y95" s="279"/>
      <c r="Z95" s="279"/>
      <c r="AA95" s="279"/>
      <c r="AB95" s="279"/>
      <c r="AC95" s="282"/>
      <c r="AD95" s="282"/>
      <c r="AE95" s="279"/>
      <c r="AF95" s="279"/>
      <c r="AG95" s="279"/>
      <c r="AH95" s="279"/>
    </row>
    <row r="96" spans="1:34" x14ac:dyDescent="0.25">
      <c r="A96" s="17" t="s">
        <v>148</v>
      </c>
      <c r="B96" s="41">
        <v>3365</v>
      </c>
      <c r="C96" s="41">
        <v>3018</v>
      </c>
      <c r="D96" s="41">
        <v>6281</v>
      </c>
      <c r="E96" s="41">
        <v>11880</v>
      </c>
      <c r="F96" s="41">
        <v>20956</v>
      </c>
      <c r="G96" s="20"/>
      <c r="H96" s="20"/>
      <c r="I96" s="20"/>
      <c r="J96" s="20"/>
      <c r="K96" s="25"/>
      <c r="N96" s="241"/>
      <c r="O96" s="233"/>
      <c r="P96" s="233"/>
      <c r="Q96" s="233"/>
      <c r="R96" s="279"/>
      <c r="S96" s="279"/>
      <c r="T96" s="279"/>
      <c r="U96" s="282"/>
      <c r="V96" s="279"/>
      <c r="W96" s="279"/>
      <c r="X96" s="279"/>
      <c r="Y96" s="279"/>
      <c r="Z96" s="279"/>
      <c r="AA96" s="279"/>
      <c r="AB96" s="279"/>
      <c r="AC96" s="282"/>
      <c r="AD96" s="282"/>
      <c r="AE96" s="279"/>
      <c r="AF96" s="279"/>
      <c r="AG96" s="279"/>
      <c r="AH96" s="279"/>
    </row>
    <row r="97" spans="1:34" x14ac:dyDescent="0.25">
      <c r="A97" s="49" t="s">
        <v>134</v>
      </c>
      <c r="B97" s="50">
        <v>8805</v>
      </c>
      <c r="C97" s="50">
        <v>10599</v>
      </c>
      <c r="D97" s="50">
        <v>12434</v>
      </c>
      <c r="E97" s="50">
        <v>13203</v>
      </c>
      <c r="F97" s="50">
        <v>17178</v>
      </c>
      <c r="G97" s="20"/>
      <c r="H97" s="20"/>
      <c r="I97" s="20"/>
      <c r="J97" s="20"/>
      <c r="K97" s="25"/>
      <c r="N97" s="241"/>
      <c r="O97" s="233"/>
      <c r="P97" s="233"/>
      <c r="Q97" s="233"/>
      <c r="R97" s="296"/>
      <c r="S97" s="279"/>
      <c r="T97" s="279"/>
      <c r="U97" s="282"/>
      <c r="V97" s="279"/>
      <c r="W97" s="279"/>
      <c r="X97" s="279"/>
      <c r="Y97" s="279"/>
      <c r="Z97" s="279"/>
      <c r="AA97" s="279"/>
      <c r="AB97" s="279"/>
      <c r="AC97" s="282"/>
      <c r="AD97" s="282"/>
      <c r="AE97" s="279"/>
      <c r="AF97" s="279"/>
      <c r="AG97" s="279"/>
      <c r="AH97" s="279"/>
    </row>
    <row r="98" spans="1:34" x14ac:dyDescent="0.25">
      <c r="A98" s="17" t="s">
        <v>149</v>
      </c>
      <c r="B98" s="41">
        <v>854</v>
      </c>
      <c r="C98" s="41">
        <v>1211</v>
      </c>
      <c r="D98" s="41">
        <v>1378</v>
      </c>
      <c r="E98" s="41">
        <v>1206</v>
      </c>
      <c r="F98" s="41">
        <v>1711</v>
      </c>
      <c r="G98" s="20"/>
      <c r="H98" s="20"/>
      <c r="I98" s="20"/>
      <c r="J98" s="20"/>
      <c r="K98" s="25"/>
      <c r="R98" s="279"/>
      <c r="S98" s="279"/>
      <c r="T98" s="279"/>
      <c r="U98" s="279"/>
      <c r="V98" s="279"/>
      <c r="W98" s="279"/>
      <c r="X98" s="279"/>
      <c r="Y98" s="279"/>
      <c r="Z98" s="279"/>
      <c r="AA98" s="279"/>
      <c r="AB98" s="279"/>
      <c r="AC98" s="282"/>
      <c r="AD98" s="282"/>
      <c r="AE98" s="279"/>
      <c r="AF98" s="279"/>
      <c r="AG98" s="279"/>
      <c r="AH98" s="279"/>
    </row>
    <row r="99" spans="1:34" x14ac:dyDescent="0.25">
      <c r="A99" s="49" t="s">
        <v>136</v>
      </c>
      <c r="B99" s="50">
        <v>486</v>
      </c>
      <c r="C99" s="50">
        <v>746</v>
      </c>
      <c r="D99" s="50">
        <v>949</v>
      </c>
      <c r="E99" s="50">
        <v>806</v>
      </c>
      <c r="F99" s="50">
        <v>831</v>
      </c>
      <c r="G99" s="20"/>
      <c r="H99" s="20"/>
      <c r="I99" s="20"/>
      <c r="J99" s="20"/>
      <c r="K99" s="25"/>
      <c r="R99" s="297"/>
      <c r="S99" s="279"/>
      <c r="T99" s="279"/>
      <c r="U99" s="279"/>
      <c r="V99" s="279"/>
      <c r="W99" s="279"/>
      <c r="X99" s="279"/>
      <c r="Y99" s="279"/>
      <c r="Z99" s="279"/>
      <c r="AA99" s="279"/>
      <c r="AB99" s="279"/>
      <c r="AC99" s="282"/>
      <c r="AD99" s="282"/>
      <c r="AE99" s="279"/>
      <c r="AF99" s="279"/>
      <c r="AG99" s="279"/>
      <c r="AH99" s="279"/>
    </row>
    <row r="100" spans="1:34" x14ac:dyDescent="0.25">
      <c r="A100" s="17" t="s">
        <v>137</v>
      </c>
      <c r="B100" s="41">
        <v>49</v>
      </c>
      <c r="C100" s="41">
        <v>29</v>
      </c>
      <c r="D100" s="41">
        <v>121</v>
      </c>
      <c r="E100" s="41">
        <v>28</v>
      </c>
      <c r="F100" s="41">
        <v>33</v>
      </c>
      <c r="G100" s="20"/>
      <c r="H100" s="20"/>
      <c r="I100" s="20"/>
      <c r="J100" s="20"/>
      <c r="K100" s="25"/>
      <c r="R100" s="279"/>
      <c r="S100" s="279"/>
      <c r="T100" s="279"/>
      <c r="U100" s="279"/>
      <c r="V100" s="279"/>
      <c r="W100" s="279"/>
      <c r="X100" s="279"/>
      <c r="Y100" s="279"/>
      <c r="Z100" s="279"/>
      <c r="AA100" s="279"/>
      <c r="AB100" s="279"/>
      <c r="AC100" s="282"/>
      <c r="AD100" s="282"/>
      <c r="AE100" s="279"/>
      <c r="AF100" s="279"/>
      <c r="AG100" s="279"/>
      <c r="AH100" s="279"/>
    </row>
    <row r="101" spans="1:34" x14ac:dyDescent="0.25">
      <c r="A101" s="51" t="s">
        <v>138</v>
      </c>
      <c r="B101" s="52">
        <v>291147</v>
      </c>
      <c r="C101" s="52">
        <v>304097</v>
      </c>
      <c r="D101" s="52">
        <v>335571</v>
      </c>
      <c r="E101" s="52">
        <v>362135</v>
      </c>
      <c r="F101" s="52">
        <v>396367</v>
      </c>
      <c r="G101" s="20"/>
      <c r="H101" s="20"/>
      <c r="I101" s="20"/>
      <c r="J101" s="20"/>
      <c r="K101" s="25"/>
      <c r="R101" s="297"/>
      <c r="S101" s="279"/>
      <c r="T101" s="279"/>
      <c r="U101" s="279"/>
      <c r="V101" s="279"/>
      <c r="W101" s="279"/>
      <c r="X101" s="279"/>
      <c r="Y101" s="279"/>
      <c r="Z101" s="279"/>
      <c r="AA101" s="279"/>
      <c r="AB101" s="279"/>
      <c r="AC101" s="282"/>
      <c r="AD101" s="282"/>
      <c r="AE101" s="279"/>
      <c r="AF101" s="279"/>
      <c r="AG101" s="279"/>
      <c r="AH101" s="279"/>
    </row>
    <row r="102" spans="1:34" x14ac:dyDescent="0.25">
      <c r="A102" s="53" t="s">
        <v>139</v>
      </c>
      <c r="B102" s="45">
        <v>328554</v>
      </c>
      <c r="C102" s="45">
        <v>343385</v>
      </c>
      <c r="D102" s="45">
        <v>378974</v>
      </c>
      <c r="E102" s="45">
        <v>402129</v>
      </c>
      <c r="F102" s="45">
        <v>436119</v>
      </c>
      <c r="G102" s="20"/>
      <c r="H102" s="20"/>
      <c r="I102" s="20"/>
      <c r="J102" s="20"/>
      <c r="R102" s="279"/>
      <c r="S102" s="279"/>
      <c r="T102" s="279"/>
      <c r="U102" s="279"/>
      <c r="V102" s="279"/>
      <c r="W102" s="279"/>
      <c r="X102" s="279"/>
      <c r="Y102" s="279"/>
      <c r="Z102" s="279"/>
      <c r="AA102" s="279"/>
      <c r="AB102" s="279"/>
      <c r="AC102" s="282"/>
      <c r="AD102" s="282"/>
      <c r="AE102" s="279"/>
      <c r="AF102" s="279"/>
      <c r="AG102" s="279"/>
      <c r="AH102" s="279"/>
    </row>
    <row r="103" spans="1:34" x14ac:dyDescent="0.25">
      <c r="A103" s="27"/>
      <c r="R103" s="279"/>
      <c r="S103" s="279"/>
      <c r="T103" s="279"/>
      <c r="U103" s="279"/>
      <c r="V103" s="279"/>
      <c r="W103" s="279"/>
      <c r="X103" s="279"/>
      <c r="Y103" s="279"/>
      <c r="Z103" s="279"/>
      <c r="AA103" s="279"/>
      <c r="AB103" s="279"/>
      <c r="AC103" s="282"/>
      <c r="AD103" s="282"/>
      <c r="AE103" s="279"/>
      <c r="AF103" s="279"/>
      <c r="AG103" s="279"/>
      <c r="AH103" s="279"/>
    </row>
    <row r="104" spans="1:34" x14ac:dyDescent="0.25">
      <c r="R104" s="279"/>
      <c r="S104" s="279"/>
      <c r="T104" s="279"/>
      <c r="U104" s="279"/>
      <c r="V104" s="279"/>
      <c r="W104" s="279"/>
      <c r="X104" s="279"/>
      <c r="Y104" s="279"/>
      <c r="Z104" s="279"/>
      <c r="AA104" s="279"/>
      <c r="AB104" s="279"/>
      <c r="AC104" s="282"/>
      <c r="AD104" s="282"/>
      <c r="AE104" s="279"/>
      <c r="AF104" s="279"/>
      <c r="AG104" s="279"/>
      <c r="AH104" s="279"/>
    </row>
    <row r="105" spans="1:34" ht="21" thickBot="1" x14ac:dyDescent="0.3">
      <c r="A105" s="12" t="s">
        <v>150</v>
      </c>
      <c r="B105" s="13">
        <f>B2</f>
        <v>2018</v>
      </c>
      <c r="C105" s="13">
        <f>C2</f>
        <v>2019</v>
      </c>
      <c r="D105" s="13">
        <f>D2</f>
        <v>2020</v>
      </c>
      <c r="E105" s="13">
        <f>E2</f>
        <v>2021</v>
      </c>
      <c r="F105" s="14">
        <f>F2</f>
        <v>2022</v>
      </c>
      <c r="N105" s="12" t="s">
        <v>150</v>
      </c>
      <c r="O105" s="178">
        <v>2022</v>
      </c>
      <c r="P105" s="179" t="str">
        <f>P2</f>
        <v>2023 
(restated)</v>
      </c>
      <c r="Q105" s="261">
        <f>Q2</f>
        <v>2024</v>
      </c>
      <c r="R105" s="279"/>
      <c r="S105" s="279"/>
      <c r="T105" s="279"/>
      <c r="U105" s="279"/>
      <c r="V105" s="279"/>
      <c r="W105" s="279"/>
      <c r="X105" s="279"/>
      <c r="Y105" s="279"/>
      <c r="Z105" s="279"/>
      <c r="AA105" s="279"/>
      <c r="AB105" s="279"/>
      <c r="AC105" s="282"/>
      <c r="AD105" s="282"/>
      <c r="AE105" s="279"/>
      <c r="AF105" s="279"/>
      <c r="AG105" s="279"/>
      <c r="AH105" s="279"/>
    </row>
    <row r="106" spans="1:34" ht="21" thickTop="1" x14ac:dyDescent="0.25">
      <c r="A106" s="54" t="s">
        <v>157</v>
      </c>
      <c r="B106" s="55">
        <v>0</v>
      </c>
      <c r="C106" s="55">
        <v>0</v>
      </c>
      <c r="D106" s="55">
        <v>0</v>
      </c>
      <c r="E106" s="55">
        <v>0</v>
      </c>
      <c r="F106" s="56">
        <v>-2460</v>
      </c>
      <c r="N106" s="54" t="s">
        <v>151</v>
      </c>
      <c r="O106" s="272">
        <f>F106</f>
        <v>-2460</v>
      </c>
      <c r="P106" s="273">
        <f>'[8]one-off'!$D$9</f>
        <v>103</v>
      </c>
      <c r="Q106" s="273">
        <f>'[8]one-off'!$C$9</f>
        <v>-215</v>
      </c>
      <c r="R106" s="279"/>
      <c r="S106" s="279"/>
      <c r="T106" s="279"/>
      <c r="U106" s="279"/>
      <c r="V106" s="279"/>
      <c r="W106" s="279"/>
      <c r="X106" s="279"/>
      <c r="Y106" s="279"/>
      <c r="Z106" s="279"/>
      <c r="AA106" s="279"/>
      <c r="AB106" s="279"/>
      <c r="AC106" s="282"/>
      <c r="AD106" s="282"/>
      <c r="AE106" s="279"/>
      <c r="AF106" s="279"/>
      <c r="AG106" s="279"/>
      <c r="AH106" s="279"/>
    </row>
    <row r="107" spans="1:34" ht="21" x14ac:dyDescent="0.25">
      <c r="A107" s="57" t="s">
        <v>158</v>
      </c>
      <c r="B107" s="58">
        <v>0</v>
      </c>
      <c r="C107" s="58">
        <v>0</v>
      </c>
      <c r="D107" s="58">
        <v>0</v>
      </c>
      <c r="E107" s="58">
        <v>0</v>
      </c>
      <c r="F107" s="59">
        <v>-1598</v>
      </c>
      <c r="N107" s="269" t="s">
        <v>152</v>
      </c>
      <c r="O107" s="270">
        <f>F107</f>
        <v>-1598</v>
      </c>
      <c r="P107" s="274">
        <f>'[8]one-off'!$D$6</f>
        <v>-315</v>
      </c>
      <c r="Q107" s="274">
        <f>'[8]one-off'!$C$6</f>
        <v>-668.95100000000002</v>
      </c>
      <c r="R107" s="279"/>
      <c r="S107" s="279"/>
      <c r="T107" s="279"/>
      <c r="U107" s="279"/>
      <c r="V107" s="279"/>
      <c r="W107" s="279"/>
      <c r="X107" s="279"/>
      <c r="Y107" s="279"/>
      <c r="Z107" s="279"/>
      <c r="AA107" s="279"/>
      <c r="AB107" s="279"/>
      <c r="AC107" s="282"/>
      <c r="AD107" s="282"/>
      <c r="AE107" s="279"/>
      <c r="AF107" s="279"/>
      <c r="AG107" s="279"/>
      <c r="AH107" s="279"/>
    </row>
    <row r="108" spans="1:34" x14ac:dyDescent="0.25">
      <c r="A108" s="54" t="s">
        <v>152</v>
      </c>
      <c r="B108" s="55">
        <v>0</v>
      </c>
      <c r="C108" s="55">
        <v>0</v>
      </c>
      <c r="D108" s="55">
        <v>0</v>
      </c>
      <c r="E108" s="55">
        <v>0</v>
      </c>
      <c r="F108" s="56">
        <v>-696</v>
      </c>
      <c r="N108" s="249" t="s">
        <v>153</v>
      </c>
      <c r="O108" s="272">
        <v>0</v>
      </c>
      <c r="P108" s="273">
        <v>0</v>
      </c>
      <c r="Q108" s="273">
        <f>'[8]one-off'!$C$5</f>
        <v>-259</v>
      </c>
      <c r="R108" s="279"/>
      <c r="S108" s="279"/>
      <c r="T108" s="279"/>
      <c r="U108" s="279"/>
      <c r="V108" s="279"/>
      <c r="W108" s="279"/>
      <c r="X108" s="279"/>
      <c r="Y108" s="279"/>
      <c r="Z108" s="279"/>
      <c r="AA108" s="279"/>
      <c r="AB108" s="279"/>
      <c r="AC108" s="282"/>
      <c r="AD108" s="282"/>
      <c r="AE108" s="279"/>
      <c r="AF108" s="279"/>
      <c r="AG108" s="279"/>
      <c r="AH108" s="279"/>
    </row>
    <row r="109" spans="1:34" x14ac:dyDescent="0.25">
      <c r="A109" s="57" t="s">
        <v>159</v>
      </c>
      <c r="B109" s="58">
        <v>0</v>
      </c>
      <c r="C109" s="58">
        <v>0</v>
      </c>
      <c r="D109" s="58">
        <v>0</v>
      </c>
      <c r="E109" s="58">
        <v>0</v>
      </c>
      <c r="F109" s="60">
        <v>-203.4</v>
      </c>
      <c r="N109" s="269" t="s">
        <v>154</v>
      </c>
      <c r="O109" s="275" t="s">
        <v>34</v>
      </c>
      <c r="P109" s="275" t="s">
        <v>34</v>
      </c>
      <c r="Q109" s="271">
        <f>'[8]one-off'!$C$8</f>
        <v>115</v>
      </c>
      <c r="R109" s="279"/>
      <c r="S109" s="279"/>
      <c r="T109" s="279"/>
      <c r="U109" s="279"/>
      <c r="V109" s="279"/>
      <c r="W109" s="279"/>
      <c r="X109" s="279"/>
      <c r="Y109" s="279"/>
      <c r="Z109" s="279"/>
      <c r="AA109" s="279"/>
      <c r="AB109" s="279"/>
      <c r="AC109" s="282"/>
      <c r="AD109" s="282"/>
      <c r="AE109" s="279"/>
      <c r="AF109" s="279"/>
      <c r="AG109" s="279"/>
      <c r="AH109" s="279"/>
    </row>
    <row r="110" spans="1:34" ht="20.399999999999999" x14ac:dyDescent="0.25">
      <c r="A110" s="54" t="s">
        <v>160</v>
      </c>
      <c r="B110" s="55">
        <v>0</v>
      </c>
      <c r="C110" s="55">
        <v>0</v>
      </c>
      <c r="D110" s="55">
        <v>0</v>
      </c>
      <c r="E110" s="55">
        <v>0</v>
      </c>
      <c r="F110" s="56">
        <v>-93.957140253085001</v>
      </c>
      <c r="K110" s="25"/>
      <c r="N110" s="54" t="s">
        <v>155</v>
      </c>
      <c r="O110" s="272">
        <f>F108</f>
        <v>-696</v>
      </c>
      <c r="P110" s="276" t="s">
        <v>34</v>
      </c>
      <c r="Q110" s="276" t="s">
        <v>34</v>
      </c>
      <c r="R110" s="279"/>
      <c r="S110" s="279"/>
      <c r="T110" s="279"/>
      <c r="U110" s="279"/>
      <c r="V110" s="279"/>
      <c r="W110" s="279"/>
      <c r="X110" s="279"/>
      <c r="Y110" s="279"/>
      <c r="Z110" s="279"/>
      <c r="AA110" s="279"/>
      <c r="AB110" s="279"/>
      <c r="AC110" s="282"/>
      <c r="AD110" s="282"/>
      <c r="AE110" s="279"/>
      <c r="AF110" s="279"/>
      <c r="AG110" s="279"/>
      <c r="AH110" s="279"/>
    </row>
    <row r="111" spans="1:34" x14ac:dyDescent="0.25">
      <c r="A111" s="58" t="s">
        <v>161</v>
      </c>
      <c r="B111" s="58">
        <v>0</v>
      </c>
      <c r="C111" s="58">
        <v>0</v>
      </c>
      <c r="D111" s="59">
        <v>0</v>
      </c>
      <c r="E111" s="59">
        <v>485.26701510943656</v>
      </c>
      <c r="F111" s="59">
        <v>0</v>
      </c>
      <c r="G111" s="25"/>
      <c r="H111" s="25"/>
      <c r="I111" s="25"/>
      <c r="J111" s="25"/>
      <c r="K111" s="25"/>
      <c r="N111" s="269" t="s">
        <v>156</v>
      </c>
      <c r="O111" s="270">
        <f>F110</f>
        <v>-93.957140253085001</v>
      </c>
      <c r="P111" s="271">
        <v>0</v>
      </c>
      <c r="Q111" s="271">
        <v>0</v>
      </c>
      <c r="R111" s="279"/>
      <c r="S111" s="279"/>
      <c r="T111" s="279"/>
      <c r="U111" s="279"/>
      <c r="V111" s="279"/>
      <c r="W111" s="279"/>
      <c r="X111" s="279"/>
      <c r="Y111" s="279"/>
      <c r="Z111" s="279"/>
      <c r="AA111" s="279"/>
      <c r="AB111" s="279"/>
      <c r="AC111" s="282"/>
      <c r="AD111" s="282"/>
      <c r="AE111" s="279"/>
      <c r="AF111" s="279"/>
      <c r="AG111" s="279"/>
      <c r="AH111" s="279"/>
    </row>
    <row r="112" spans="1:34" x14ac:dyDescent="0.25">
      <c r="A112" s="61" t="s">
        <v>156</v>
      </c>
      <c r="B112" s="55">
        <v>0</v>
      </c>
      <c r="C112" s="55">
        <v>0</v>
      </c>
      <c r="D112" s="56">
        <v>-1301</v>
      </c>
      <c r="E112" s="56">
        <v>0</v>
      </c>
      <c r="F112" s="56">
        <v>0</v>
      </c>
      <c r="G112" s="25"/>
      <c r="H112" s="25"/>
      <c r="I112" s="25"/>
      <c r="J112" s="25"/>
      <c r="K112" s="25"/>
      <c r="R112" s="279"/>
      <c r="S112" s="279"/>
      <c r="T112" s="279"/>
      <c r="U112" s="279"/>
      <c r="V112" s="279"/>
      <c r="W112" s="279"/>
      <c r="X112" s="279"/>
      <c r="Y112" s="279"/>
      <c r="Z112" s="279"/>
      <c r="AA112" s="279"/>
      <c r="AB112" s="279"/>
      <c r="AC112" s="282"/>
      <c r="AD112" s="282"/>
      <c r="AE112" s="279"/>
      <c r="AF112" s="279"/>
      <c r="AG112" s="279"/>
      <c r="AH112" s="279"/>
    </row>
    <row r="113" spans="1:34" x14ac:dyDescent="0.25">
      <c r="A113" s="58" t="s">
        <v>162</v>
      </c>
      <c r="B113" s="58">
        <v>0</v>
      </c>
      <c r="C113" s="58">
        <v>0</v>
      </c>
      <c r="D113" s="59">
        <v>-161</v>
      </c>
      <c r="E113" s="59">
        <v>0</v>
      </c>
      <c r="F113" s="59">
        <v>0</v>
      </c>
      <c r="G113" s="25"/>
      <c r="H113" s="25"/>
      <c r="I113" s="25"/>
      <c r="J113" s="25"/>
      <c r="K113" s="25"/>
      <c r="N113" s="250"/>
      <c r="O113" s="250"/>
      <c r="P113" s="250"/>
      <c r="Q113" s="250"/>
      <c r="R113" s="279"/>
      <c r="S113" s="279"/>
      <c r="T113" s="279"/>
      <c r="U113" s="279"/>
      <c r="V113" s="279"/>
      <c r="W113" s="279"/>
      <c r="X113" s="279"/>
      <c r="Y113" s="279"/>
      <c r="Z113" s="279"/>
      <c r="AA113" s="279"/>
      <c r="AB113" s="279"/>
      <c r="AC113" s="279"/>
      <c r="AD113" s="279"/>
      <c r="AE113" s="279"/>
      <c r="AF113" s="279"/>
      <c r="AG113" s="279"/>
      <c r="AH113" s="279"/>
    </row>
    <row r="114" spans="1:34" x14ac:dyDescent="0.25">
      <c r="A114" s="61" t="s">
        <v>163</v>
      </c>
      <c r="B114" s="55"/>
      <c r="C114" s="55">
        <v>-272</v>
      </c>
      <c r="D114" s="55"/>
      <c r="E114" s="55"/>
      <c r="F114" s="56"/>
      <c r="G114" s="25"/>
      <c r="H114" s="25"/>
      <c r="I114" s="25"/>
      <c r="J114" s="25"/>
      <c r="K114" s="25"/>
      <c r="N114" s="251"/>
      <c r="O114" s="250"/>
      <c r="P114" s="250"/>
      <c r="Q114" s="250"/>
      <c r="R114" s="279"/>
      <c r="S114" s="279"/>
      <c r="T114" s="279"/>
      <c r="U114" s="279"/>
      <c r="V114" s="279"/>
      <c r="W114" s="279"/>
      <c r="X114" s="279"/>
      <c r="Y114" s="279"/>
      <c r="Z114" s="279"/>
      <c r="AA114" s="279"/>
      <c r="AB114" s="279"/>
      <c r="AC114" s="279"/>
      <c r="AD114" s="279"/>
      <c r="AE114" s="279"/>
      <c r="AF114" s="279"/>
      <c r="AG114" s="279"/>
      <c r="AH114" s="279"/>
    </row>
    <row r="115" spans="1:34" x14ac:dyDescent="0.25">
      <c r="A115" s="58" t="s">
        <v>164</v>
      </c>
      <c r="B115" s="58">
        <v>-147.69999999999999</v>
      </c>
      <c r="C115" s="58">
        <v>0</v>
      </c>
      <c r="D115" s="59">
        <v>0</v>
      </c>
      <c r="E115" s="59">
        <v>0</v>
      </c>
      <c r="F115" s="59">
        <v>0</v>
      </c>
      <c r="G115" s="25"/>
      <c r="H115" s="25"/>
      <c r="I115" s="25"/>
      <c r="J115" s="25"/>
      <c r="R115" s="279"/>
      <c r="S115" s="279"/>
      <c r="T115" s="279"/>
      <c r="U115" s="279"/>
      <c r="V115" s="279"/>
      <c r="W115" s="279"/>
      <c r="X115" s="279"/>
      <c r="Y115" s="279"/>
      <c r="Z115" s="279"/>
      <c r="AA115" s="279"/>
      <c r="AB115" s="279"/>
      <c r="AC115" s="279"/>
      <c r="AD115" s="279"/>
      <c r="AE115" s="279"/>
      <c r="AF115" s="279"/>
      <c r="AG115" s="279"/>
      <c r="AH115" s="279"/>
    </row>
    <row r="116" spans="1:34" x14ac:dyDescent="0.25">
      <c r="N116" s="246"/>
      <c r="O116" s="246"/>
      <c r="P116" s="246"/>
      <c r="Q116" s="246"/>
    </row>
  </sheetData>
  <mergeCells count="1">
    <mergeCell ref="A24:B24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31284-CB4E-4964-8E9D-3E74BCF305CF}">
  <dimension ref="A1:AA11"/>
  <sheetViews>
    <sheetView showGridLines="0" workbookViewId="0">
      <selection activeCell="O9" sqref="O9"/>
    </sheetView>
  </sheetViews>
  <sheetFormatPr defaultColWidth="9.109375" defaultRowHeight="13.8" x14ac:dyDescent="0.3"/>
  <cols>
    <col min="1" max="1" width="9.109375" style="62"/>
    <col min="2" max="2" width="31.88671875" style="62" customWidth="1"/>
    <col min="3" max="7" width="16.88671875" style="62" customWidth="1"/>
    <col min="8" max="14" width="9.109375" style="62"/>
    <col min="15" max="15" width="31.88671875" style="62" customWidth="1"/>
    <col min="16" max="18" width="16.88671875" style="62" customWidth="1"/>
    <col min="19" max="16384" width="9.109375" style="62"/>
  </cols>
  <sheetData>
    <row r="1" spans="1:27" x14ac:dyDescent="0.3">
      <c r="A1" s="308" t="s">
        <v>165</v>
      </c>
      <c r="B1" s="309"/>
      <c r="C1" s="312">
        <f>'[1]tabele GRUPA'!B1</f>
        <v>2018</v>
      </c>
      <c r="D1" s="312">
        <f>'[1]tabele GRUPA'!C1</f>
        <v>2019</v>
      </c>
      <c r="E1" s="306">
        <f>'[1]tabele GRUPA'!D1</f>
        <v>2020</v>
      </c>
      <c r="F1" s="306">
        <f>'[1]tabele GRUPA'!E1</f>
        <v>2021</v>
      </c>
      <c r="G1" s="306">
        <f>'[1]tabele GRUPA'!F1</f>
        <v>2022</v>
      </c>
      <c r="N1" s="308" t="s">
        <v>165</v>
      </c>
      <c r="O1" s="309"/>
      <c r="P1" s="306">
        <v>2022</v>
      </c>
      <c r="Q1" s="306" t="s">
        <v>237</v>
      </c>
      <c r="R1" s="306">
        <v>2024</v>
      </c>
    </row>
    <row r="2" spans="1:27" ht="14.4" thickBot="1" x14ac:dyDescent="0.35">
      <c r="A2" s="310"/>
      <c r="B2" s="311"/>
      <c r="C2" s="313"/>
      <c r="D2" s="313"/>
      <c r="E2" s="307"/>
      <c r="F2" s="307"/>
      <c r="G2" s="307"/>
      <c r="N2" s="310"/>
      <c r="O2" s="311"/>
      <c r="P2" s="307"/>
      <c r="Q2" s="307"/>
      <c r="R2" s="307"/>
      <c r="T2" s="301"/>
      <c r="U2" s="301"/>
      <c r="V2" s="301"/>
      <c r="W2" s="301"/>
      <c r="X2" s="301"/>
      <c r="Y2" s="301"/>
      <c r="Z2" s="301"/>
      <c r="AA2" s="301"/>
    </row>
    <row r="3" spans="1:27" ht="31.2" thickTop="1" x14ac:dyDescent="0.3">
      <c r="A3" s="63">
        <v>1</v>
      </c>
      <c r="B3" s="64" t="s">
        <v>170</v>
      </c>
      <c r="C3" s="65">
        <v>0.63826161056668085</v>
      </c>
      <c r="D3" s="65">
        <v>0.66491670455954699</v>
      </c>
      <c r="E3" s="65">
        <v>0.67480935221654237</v>
      </c>
      <c r="F3" s="65">
        <v>0.64314194577352468</v>
      </c>
      <c r="G3" s="66">
        <v>0.63249719206289778</v>
      </c>
      <c r="H3" s="67"/>
      <c r="I3" s="67"/>
      <c r="J3" s="67"/>
      <c r="K3" s="67"/>
      <c r="L3" s="67"/>
      <c r="N3" s="74">
        <v>1</v>
      </c>
      <c r="O3" s="193" t="s">
        <v>166</v>
      </c>
      <c r="P3" s="65">
        <f>'[7]6. wskaźniki spr działalnia'!$E$3</f>
        <v>8.4804606460900128E-2</v>
      </c>
      <c r="Q3" s="66">
        <f>'[7]6. wskaźniki spr działalnia'!$D$3</f>
        <v>9.1385974599668685E-2</v>
      </c>
      <c r="R3" s="66">
        <f>'[8]6. wskaźniki spr działalnia'!$D$3</f>
        <v>8.9757089430303916E-2</v>
      </c>
      <c r="T3" s="302"/>
      <c r="U3" s="301"/>
      <c r="V3" s="303"/>
      <c r="W3" s="303"/>
      <c r="X3" s="301"/>
      <c r="Y3" s="301"/>
      <c r="Z3" s="304"/>
      <c r="AA3" s="301"/>
    </row>
    <row r="4" spans="1:27" ht="30.6" x14ac:dyDescent="0.3">
      <c r="A4" s="68">
        <v>2</v>
      </c>
      <c r="B4" s="69" t="s">
        <v>171</v>
      </c>
      <c r="C4" s="70">
        <v>0.65158836689038035</v>
      </c>
      <c r="D4" s="70">
        <v>0.67973148549155482</v>
      </c>
      <c r="E4" s="70">
        <v>0.67668519805420435</v>
      </c>
      <c r="F4" s="70">
        <v>0.67712637741046833</v>
      </c>
      <c r="G4" s="71">
        <v>0.63966744865621272</v>
      </c>
      <c r="H4" s="67"/>
      <c r="I4" s="67"/>
      <c r="J4" s="67"/>
      <c r="K4" s="67"/>
      <c r="L4" s="67"/>
      <c r="N4" s="73">
        <v>2</v>
      </c>
      <c r="O4" s="69" t="s">
        <v>167</v>
      </c>
      <c r="P4" s="70">
        <f>'[7]6. wskaźniki spr działalnia'!$E$5</f>
        <v>0.86484211181505888</v>
      </c>
      <c r="Q4" s="71">
        <f>'[7]6. wskaźniki spr działalnia'!$D$5</f>
        <v>0.85987148860239238</v>
      </c>
      <c r="R4" s="71">
        <f>'[8]6. wskaźniki spr działalnia'!$D$5</f>
        <v>0.91863627552685001</v>
      </c>
      <c r="T4" s="302"/>
      <c r="U4" s="301"/>
      <c r="V4" s="303"/>
      <c r="W4" s="303"/>
      <c r="X4" s="301"/>
      <c r="Y4" s="301"/>
      <c r="Z4" s="304"/>
      <c r="AA4" s="301"/>
    </row>
    <row r="5" spans="1:27" ht="30.6" x14ac:dyDescent="0.3">
      <c r="A5" s="72">
        <v>3</v>
      </c>
      <c r="B5" s="64" t="s">
        <v>172</v>
      </c>
      <c r="C5" s="65">
        <v>0.21417710196779965</v>
      </c>
      <c r="D5" s="65">
        <v>0.22265997056022166</v>
      </c>
      <c r="E5" s="65">
        <v>0.22643309340039894</v>
      </c>
      <c r="F5" s="65">
        <v>0.23820785139957862</v>
      </c>
      <c r="G5" s="66">
        <v>0.25010273691131751</v>
      </c>
      <c r="H5" s="67"/>
      <c r="I5" s="67"/>
      <c r="J5" s="67"/>
      <c r="K5" s="67"/>
      <c r="L5" s="67"/>
      <c r="N5" s="74">
        <v>3</v>
      </c>
      <c r="O5" s="193" t="s">
        <v>168</v>
      </c>
      <c r="P5" s="65">
        <v>0.222</v>
      </c>
      <c r="Q5" s="66">
        <f>'[8]6. wskaźniki spr działalnia'!$E$8</f>
        <v>0.24351443954968183</v>
      </c>
      <c r="R5" s="66">
        <f>'[8]6. wskaźniki spr działalnia'!$D$8</f>
        <v>0.27120191758931628</v>
      </c>
      <c r="T5" s="302"/>
      <c r="U5" s="301"/>
      <c r="V5" s="303"/>
      <c r="W5" s="303"/>
      <c r="X5" s="301"/>
      <c r="Y5" s="301"/>
      <c r="Z5" s="304"/>
      <c r="AA5" s="301"/>
    </row>
    <row r="6" spans="1:27" ht="40.799999999999997" x14ac:dyDescent="0.3">
      <c r="A6" s="73">
        <v>4</v>
      </c>
      <c r="B6" s="69" t="s">
        <v>173</v>
      </c>
      <c r="C6" s="70">
        <v>0.14494633273703042</v>
      </c>
      <c r="D6" s="70">
        <v>0.15087886397090658</v>
      </c>
      <c r="E6" s="70">
        <v>0.1525453126355043</v>
      </c>
      <c r="F6" s="70">
        <v>0.16270370211119234</v>
      </c>
      <c r="G6" s="71">
        <v>0.17103640996137093</v>
      </c>
      <c r="H6" s="67"/>
      <c r="I6" s="67"/>
      <c r="J6" s="67"/>
      <c r="K6" s="67"/>
      <c r="L6" s="67"/>
      <c r="N6" s="75">
        <v>4</v>
      </c>
      <c r="O6" s="40" t="s">
        <v>169</v>
      </c>
      <c r="P6" s="77" t="s">
        <v>33</v>
      </c>
      <c r="Q6" s="77" cm="1">
        <f t="array" ref="Q6:Q7">'[8]6. wskaźniki spr działalnia'!$E$10:$E$11</f>
        <v>0.32604310136329434</v>
      </c>
      <c r="R6" s="77">
        <f>'[8]6. wskaźniki spr działalnia'!$D$10</f>
        <v>0.34273503534159061</v>
      </c>
      <c r="T6" s="302"/>
      <c r="U6" s="301"/>
      <c r="V6" s="303"/>
      <c r="W6" s="303"/>
      <c r="X6" s="301"/>
      <c r="Y6" s="301"/>
      <c r="Z6" s="304"/>
      <c r="AA6" s="301"/>
    </row>
    <row r="7" spans="1:27" ht="40.799999999999997" x14ac:dyDescent="0.3">
      <c r="A7" s="74">
        <v>5</v>
      </c>
      <c r="B7" s="64" t="s">
        <v>174</v>
      </c>
      <c r="C7" s="65">
        <v>6.9230769230769235E-2</v>
      </c>
      <c r="D7" s="65">
        <v>7.1781106589315094E-2</v>
      </c>
      <c r="E7" s="65">
        <v>7.3887780764894634E-2</v>
      </c>
      <c r="F7" s="65">
        <v>7.5504149288386294E-2</v>
      </c>
      <c r="G7" s="66">
        <v>7.9066326949946572E-2</v>
      </c>
      <c r="H7" s="67"/>
      <c r="I7" s="67"/>
      <c r="J7" s="67"/>
      <c r="K7" s="67"/>
      <c r="L7" s="67"/>
      <c r="P7" s="62" t="s">
        <v>238</v>
      </c>
      <c r="Q7" s="62">
        <v>0</v>
      </c>
      <c r="T7" s="301"/>
      <c r="U7" s="301"/>
      <c r="V7" s="303"/>
      <c r="W7" s="301"/>
      <c r="X7" s="301"/>
      <c r="Y7" s="301"/>
      <c r="Z7" s="301"/>
      <c r="AA7" s="301"/>
    </row>
    <row r="8" spans="1:27" ht="30.6" x14ac:dyDescent="0.3">
      <c r="A8" s="73">
        <v>6</v>
      </c>
      <c r="B8" s="69" t="s">
        <v>175</v>
      </c>
      <c r="C8" s="70">
        <v>0.87063067467904909</v>
      </c>
      <c r="D8" s="70">
        <v>0.88536265591848651</v>
      </c>
      <c r="E8" s="70">
        <v>0.88200772525525051</v>
      </c>
      <c r="F8" s="70">
        <v>0.89194164390671871</v>
      </c>
      <c r="G8" s="71">
        <v>0.89640804731457302</v>
      </c>
      <c r="H8" s="67"/>
      <c r="I8" s="67"/>
      <c r="J8" s="67"/>
      <c r="K8" s="67"/>
      <c r="L8" s="67"/>
      <c r="P8" s="198"/>
    </row>
    <row r="9" spans="1:27" ht="30.6" x14ac:dyDescent="0.3">
      <c r="A9" s="74">
        <v>7</v>
      </c>
      <c r="B9" s="64" t="s">
        <v>176</v>
      </c>
      <c r="C9" s="65">
        <v>0.21262073728254624</v>
      </c>
      <c r="D9" s="65">
        <v>0.20482637818703475</v>
      </c>
      <c r="E9" s="65">
        <v>0.18603126366535047</v>
      </c>
      <c r="F9" s="65">
        <v>0.12719651126118489</v>
      </c>
      <c r="G9" s="66">
        <v>0.16823928455427659</v>
      </c>
      <c r="H9" s="67"/>
      <c r="I9" s="67"/>
      <c r="J9" s="67"/>
      <c r="K9" s="67"/>
      <c r="L9" s="67"/>
    </row>
    <row r="10" spans="1:27" x14ac:dyDescent="0.3">
      <c r="A10" s="75">
        <v>8</v>
      </c>
      <c r="B10" s="40" t="s">
        <v>177</v>
      </c>
      <c r="C10" s="76">
        <v>0.42297208122085611</v>
      </c>
      <c r="D10" s="77">
        <v>0.40799999999999997</v>
      </c>
      <c r="E10" s="77">
        <v>0.43401947694181697</v>
      </c>
      <c r="F10" s="77">
        <v>0.42193249534291305</v>
      </c>
      <c r="G10" s="77">
        <v>0.39887757874345603</v>
      </c>
      <c r="H10" s="67"/>
      <c r="I10" s="67"/>
      <c r="J10" s="67"/>
      <c r="K10" s="67"/>
      <c r="L10" s="67"/>
    </row>
    <row r="11" spans="1:27" x14ac:dyDescent="0.3">
      <c r="N11" s="277"/>
    </row>
  </sheetData>
  <mergeCells count="10">
    <mergeCell ref="A1:B2"/>
    <mergeCell ref="C1:C2"/>
    <mergeCell ref="D1:D2"/>
    <mergeCell ref="E1:E2"/>
    <mergeCell ref="F1:F2"/>
    <mergeCell ref="R1:R2"/>
    <mergeCell ref="Q1:Q2"/>
    <mergeCell ref="N1:O2"/>
    <mergeCell ref="P1:P2"/>
    <mergeCell ref="G1: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Podsumowanie wyników</vt:lpstr>
      <vt:lpstr>Segments</vt:lpstr>
      <vt:lpstr>tables GROUP</vt:lpstr>
      <vt:lpstr>operational efficiency ratios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Czupryńska Dominika (Grupa PZU)</dc:creator>
  <cp:lastModifiedBy>Pietrzyk Daria (Grupa PZU)</cp:lastModifiedBy>
  <dcterms:created xsi:type="dcterms:W3CDTF">2024-02-22T10:08:54Z</dcterms:created>
  <dcterms:modified xsi:type="dcterms:W3CDTF">2025-07-15T14:21:37Z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{A44787D4-0540-4523-9961-78E4036D8C6D}">
    <vt:lpwstr>{78AABB8C-FEA2-4FA6-81CE-88B2C5C58ACD}</vt:lpwstr>
  </property>
  <property fmtid="{D5CDD505-2E9C-101B-9397-08002B2CF9AE}" pid="5" name="MSIP_Label_ad6fd914-8286-453e-8cdd-01ba4c22f429_Enabled">
    <vt:lpwstr>true</vt:lpwstr>
  </property>
  <property fmtid="{D5CDD505-2E9C-101B-9397-08002B2CF9AE}" pid="6" name="MSIP_Label_ad6fd914-8286-453e-8cdd-01ba4c22f429_SetDate">
    <vt:lpwstr>2024-03-04T11:25:08Z</vt:lpwstr>
  </property>
  <property fmtid="{D5CDD505-2E9C-101B-9397-08002B2CF9AE}" pid="7" name="MSIP_Label_ad6fd914-8286-453e-8cdd-01ba4c22f429_Method">
    <vt:lpwstr>Standard</vt:lpwstr>
  </property>
  <property fmtid="{D5CDD505-2E9C-101B-9397-08002B2CF9AE}" pid="8" name="MSIP_Label_ad6fd914-8286-453e-8cdd-01ba4c22f429_Name">
    <vt:lpwstr>Informacja chroniona</vt:lpwstr>
  </property>
  <property fmtid="{D5CDD505-2E9C-101B-9397-08002B2CF9AE}" pid="9" name="MSIP_Label_ad6fd914-8286-453e-8cdd-01ba4c22f429_SiteId">
    <vt:lpwstr>70494a27-b38e-4c71-aa33-8d5d48639f41</vt:lpwstr>
  </property>
  <property fmtid="{D5CDD505-2E9C-101B-9397-08002B2CF9AE}" pid="10" name="MSIP_Label_ad6fd914-8286-453e-8cdd-01ba4c22f429_ActionId">
    <vt:lpwstr>1b1c43c5-9144-47a0-a4b0-01e21d332e0c</vt:lpwstr>
  </property>
  <property fmtid="{D5CDD505-2E9C-101B-9397-08002B2CF9AE}" pid="11" name="MSIP_Label_ad6fd914-8286-453e-8cdd-01ba4c22f429_ContentBits">
    <vt:lpwstr>0</vt:lpwstr>
  </property>
</Properties>
</file>